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7065" tabRatio="879" activeTab="1"/>
  </bookViews>
  <sheets>
    <sheet name="Einführung" sheetId="1" r:id="rId1"/>
    <sheet name="Schichtplanrechner" sheetId="2" r:id="rId2"/>
    <sheet name="D1" sheetId="3" r:id="rId3"/>
    <sheet name="D2" sheetId="4" r:id="rId4"/>
    <sheet name="D3" sheetId="5" r:id="rId5"/>
    <sheet name="D4" sheetId="6" r:id="rId6"/>
    <sheet name="D5" sheetId="7" r:id="rId7"/>
    <sheet name="D6" sheetId="8" r:id="rId8"/>
    <sheet name="D7" sheetId="9" r:id="rId9"/>
    <sheet name="D8" sheetId="10" r:id="rId10"/>
    <sheet name="T1" sheetId="11" r:id="rId11"/>
    <sheet name="T2" sheetId="12" r:id="rId12"/>
    <sheet name="T3" sheetId="13" r:id="rId13"/>
    <sheet name="T4" sheetId="14" r:id="rId14"/>
    <sheet name="T5" sheetId="15" r:id="rId15"/>
    <sheet name="T6" sheetId="16" r:id="rId16"/>
    <sheet name="T7" sheetId="17" r:id="rId17"/>
    <sheet name="T8" sheetId="18" r:id="rId18"/>
    <sheet name="T9" sheetId="19" r:id="rId19"/>
    <sheet name="T10" sheetId="20" r:id="rId20"/>
    <sheet name="T11" sheetId="21" r:id="rId21"/>
    <sheet name="T12" sheetId="22" r:id="rId22"/>
    <sheet name="T13" sheetId="23" r:id="rId23"/>
    <sheet name="T14" sheetId="24" r:id="rId24"/>
    <sheet name="T15" sheetId="25" r:id="rId25"/>
    <sheet name="V1" sheetId="26" r:id="rId26"/>
    <sheet name="V2" sheetId="27" r:id="rId27"/>
    <sheet name="V3" sheetId="28" r:id="rId28"/>
    <sheet name="V4" sheetId="29" r:id="rId29"/>
    <sheet name="V5" sheetId="30" r:id="rId30"/>
    <sheet name="V6" sheetId="31" r:id="rId31"/>
    <sheet name="V7" sheetId="32" r:id="rId32"/>
    <sheet name="V8" sheetId="33" r:id="rId33"/>
    <sheet name="V9" sheetId="34" r:id="rId34"/>
    <sheet name="Tabelle2" sheetId="35" state="hidden" r:id="rId35"/>
  </sheets>
  <definedNames>
    <definedName name="BruttoBZ">Schichtplanrechner!$K$12</definedName>
    <definedName name="_xlnm.Print_Area" localSheetId="33">'V9'!$B$2:$BF$18</definedName>
    <definedName name="Häufigkeit">Tabelle2!$C$2:$C$9</definedName>
    <definedName name="Schichtart">Tabelle2!$A$3:$A$5</definedName>
    <definedName name="Z_585B02F6_D04E_40B0_9C3D_EA9FC2F8BE0E_.wvu.PrintArea" localSheetId="33" hidden="1">'V9'!$B$2:$BF$18</definedName>
    <definedName name="Z_A3C78327_8DE4_4FA3_9639_BE4895212F26_.wvu.PrintArea" localSheetId="33" hidden="1">'V9'!$B$2:$BF$18</definedName>
  </definedNames>
  <calcPr calcId="145621"/>
  <customWorkbookViews>
    <customWorkbookView name="r.stranzenbach - Persönliche Ansicht" guid="{585B02F6-D04E-40B0-9C3D-EA9FC2F8BE0E}" mergeInterval="0" personalView="1" maximized="1" windowWidth="1680" windowHeight="824" tabRatio="879" activeSheetId="2"/>
    <customWorkbookView name="Hans-Jürgen Dorr - Persönliche Ansicht" guid="{A3C78327-8DE4-4FA3-9639-BE4895212F26}" mergeInterval="0" personalView="1" maximized="1" xWindow="-11" yWindow="-11" windowWidth="1942" windowHeight="1042" tabRatio="879" activeSheetId="39"/>
  </customWorkbookViews>
</workbook>
</file>

<file path=xl/calcChain.xml><?xml version="1.0" encoding="utf-8"?>
<calcChain xmlns="http://schemas.openxmlformats.org/spreadsheetml/2006/main">
  <c r="AM3" i="2" l="1"/>
  <c r="G9" i="2" l="1"/>
  <c r="G8" i="2"/>
  <c r="L42" i="34" l="1"/>
  <c r="L41" i="34"/>
  <c r="L40" i="34"/>
  <c r="L39" i="34"/>
  <c r="L38" i="34"/>
  <c r="L48" i="33"/>
  <c r="L47" i="33"/>
  <c r="L46" i="33"/>
  <c r="L45" i="33"/>
  <c r="L44" i="33"/>
  <c r="L40" i="32"/>
  <c r="L39" i="32"/>
  <c r="L38" i="32"/>
  <c r="L37" i="32"/>
  <c r="L36" i="32"/>
  <c r="L39" i="31"/>
  <c r="L38" i="31"/>
  <c r="L37" i="31"/>
  <c r="L36" i="31"/>
  <c r="L35" i="31"/>
  <c r="L42" i="30"/>
  <c r="L41" i="30"/>
  <c r="L40" i="30"/>
  <c r="L39" i="30"/>
  <c r="L38" i="30"/>
  <c r="L38" i="29"/>
  <c r="L37" i="29"/>
  <c r="L36" i="29"/>
  <c r="L35" i="29"/>
  <c r="L34" i="29"/>
  <c r="L35" i="28"/>
  <c r="L34" i="28"/>
  <c r="L33" i="28"/>
  <c r="L32" i="28"/>
  <c r="L31" i="28"/>
  <c r="L38" i="27"/>
  <c r="L37" i="27"/>
  <c r="L36" i="27"/>
  <c r="L35" i="27"/>
  <c r="L34" i="27"/>
  <c r="L41" i="26"/>
  <c r="L40" i="26"/>
  <c r="L39" i="26"/>
  <c r="L38" i="26"/>
  <c r="L37" i="26"/>
  <c r="L32" i="25"/>
  <c r="L31" i="25"/>
  <c r="L30" i="25"/>
  <c r="L29" i="25"/>
  <c r="L28" i="25"/>
  <c r="L31" i="24"/>
  <c r="L30" i="24"/>
  <c r="L29" i="24"/>
  <c r="L28" i="24"/>
  <c r="L27" i="24"/>
  <c r="L37" i="23"/>
  <c r="L36" i="23"/>
  <c r="L35" i="23"/>
  <c r="L34" i="23"/>
  <c r="L33" i="23"/>
  <c r="L32" i="22"/>
  <c r="L31" i="22"/>
  <c r="L30" i="22"/>
  <c r="L29" i="22"/>
  <c r="L28" i="22"/>
  <c r="L33" i="21"/>
  <c r="L32" i="21"/>
  <c r="L31" i="21"/>
  <c r="L30" i="21"/>
  <c r="L29" i="21"/>
  <c r="L31" i="20"/>
  <c r="L30" i="20"/>
  <c r="L29" i="20"/>
  <c r="L28" i="20"/>
  <c r="L27" i="20"/>
  <c r="L33" i="19"/>
  <c r="L32" i="19"/>
  <c r="L31" i="19"/>
  <c r="L30" i="19"/>
  <c r="L29" i="19"/>
  <c r="L32" i="18"/>
  <c r="L31" i="18"/>
  <c r="L30" i="18"/>
  <c r="L29" i="18"/>
  <c r="L28" i="18"/>
  <c r="L38" i="17"/>
  <c r="L37" i="17"/>
  <c r="L36" i="17"/>
  <c r="L35" i="17"/>
  <c r="L34" i="17"/>
  <c r="L35" i="16"/>
  <c r="L34" i="16"/>
  <c r="L33" i="16"/>
  <c r="L32" i="16"/>
  <c r="L31" i="16"/>
  <c r="L32" i="15"/>
  <c r="L31" i="15"/>
  <c r="L30" i="15"/>
  <c r="L29" i="15"/>
  <c r="L28" i="15"/>
  <c r="L36" i="14"/>
  <c r="L35" i="14"/>
  <c r="L34" i="14"/>
  <c r="L33" i="14"/>
  <c r="L32" i="14"/>
  <c r="L32" i="13"/>
  <c r="L31" i="13"/>
  <c r="L30" i="13"/>
  <c r="L29" i="13"/>
  <c r="L28" i="13"/>
  <c r="L34" i="12"/>
  <c r="L33" i="12"/>
  <c r="L32" i="12"/>
  <c r="L31" i="12"/>
  <c r="L30" i="12"/>
  <c r="L32" i="11"/>
  <c r="L31" i="11"/>
  <c r="L30" i="11"/>
  <c r="L29" i="11"/>
  <c r="L28" i="11"/>
  <c r="L32" i="10"/>
  <c r="L31" i="10"/>
  <c r="L30" i="10"/>
  <c r="L29" i="10"/>
  <c r="L28" i="10"/>
  <c r="L31" i="9"/>
  <c r="L30" i="9"/>
  <c r="L29" i="9"/>
  <c r="L28" i="9"/>
  <c r="L27" i="9"/>
  <c r="L30" i="8"/>
  <c r="L29" i="8"/>
  <c r="L28" i="8"/>
  <c r="L27" i="8"/>
  <c r="L26" i="8"/>
  <c r="L31" i="7"/>
  <c r="L30" i="7"/>
  <c r="L29" i="7"/>
  <c r="L28" i="7"/>
  <c r="L27" i="7"/>
  <c r="L42" i="6"/>
  <c r="L41" i="6"/>
  <c r="L40" i="6"/>
  <c r="L39" i="6"/>
  <c r="L38" i="6"/>
  <c r="L38" i="5"/>
  <c r="L37" i="5"/>
  <c r="L36" i="5"/>
  <c r="L35" i="5"/>
  <c r="L34" i="5"/>
  <c r="L29" i="4"/>
  <c r="L28" i="4"/>
  <c r="L27" i="4"/>
  <c r="L26" i="4"/>
  <c r="L25" i="4"/>
  <c r="L26" i="3"/>
  <c r="L25" i="3"/>
  <c r="L24" i="3"/>
  <c r="L23" i="3"/>
  <c r="L22" i="3"/>
  <c r="AG8" i="10" l="1"/>
  <c r="AF8" i="10"/>
  <c r="AG7" i="10"/>
  <c r="AF7" i="10"/>
  <c r="AG6" i="10"/>
  <c r="AF6" i="10"/>
  <c r="AG5" i="10"/>
  <c r="AF5" i="10"/>
  <c r="W41" i="10"/>
  <c r="U41" i="10"/>
  <c r="AO22" i="10" s="1"/>
  <c r="S41" i="10"/>
  <c r="Q41" i="10"/>
  <c r="AY18" i="10" s="1"/>
  <c r="O41" i="10"/>
  <c r="M41" i="10"/>
  <c r="M36" i="10"/>
  <c r="M35" i="10"/>
  <c r="AO13" i="10"/>
  <c r="AY21" i="10"/>
  <c r="AY23" i="10"/>
  <c r="AO23" i="10"/>
  <c r="AY22" i="10"/>
  <c r="AY19" i="10"/>
  <c r="AO19" i="10"/>
  <c r="AY15" i="10"/>
  <c r="AO15" i="10"/>
  <c r="AY14" i="10"/>
  <c r="AO14" i="10"/>
  <c r="Z7" i="9"/>
  <c r="Y7" i="9"/>
  <c r="Z6" i="9"/>
  <c r="Y6" i="9"/>
  <c r="Z5" i="9"/>
  <c r="Y5" i="9"/>
  <c r="W40" i="9"/>
  <c r="U40" i="9"/>
  <c r="S40" i="9"/>
  <c r="Q40" i="9"/>
  <c r="AY17" i="9" s="1"/>
  <c r="O40" i="9"/>
  <c r="M40" i="9"/>
  <c r="M35" i="9"/>
  <c r="M34" i="9"/>
  <c r="AO12" i="9"/>
  <c r="AY22" i="9"/>
  <c r="AO22" i="9"/>
  <c r="AY21" i="9"/>
  <c r="AO21" i="9"/>
  <c r="AY20" i="9"/>
  <c r="AO20" i="9"/>
  <c r="AY18" i="9"/>
  <c r="AO18" i="9"/>
  <c r="AY16" i="9"/>
  <c r="AO16" i="9"/>
  <c r="AY14" i="9"/>
  <c r="AO14" i="9"/>
  <c r="AY13" i="9"/>
  <c r="AO13" i="9"/>
  <c r="AY12" i="9"/>
  <c r="Z7" i="8"/>
  <c r="Y7" i="8"/>
  <c r="Z6" i="8"/>
  <c r="Y6" i="8"/>
  <c r="Z5" i="8"/>
  <c r="Y5" i="8"/>
  <c r="W39" i="8"/>
  <c r="U39" i="8"/>
  <c r="AO21" i="8" s="1"/>
  <c r="S39" i="8"/>
  <c r="Q39" i="8"/>
  <c r="AY17" i="8" s="1"/>
  <c r="O39" i="8"/>
  <c r="M39" i="8"/>
  <c r="M34" i="8"/>
  <c r="M33" i="8"/>
  <c r="AO12" i="8"/>
  <c r="AY12" i="8"/>
  <c r="AY22" i="8"/>
  <c r="AO22" i="8"/>
  <c r="AY20" i="8"/>
  <c r="AO20" i="8"/>
  <c r="AY18" i="8"/>
  <c r="AO18" i="8"/>
  <c r="AY16" i="8"/>
  <c r="AO16" i="8"/>
  <c r="AY14" i="8"/>
  <c r="AO14" i="8"/>
  <c r="AY13" i="8"/>
  <c r="AO13" i="8"/>
  <c r="Z7" i="7"/>
  <c r="Y7" i="7"/>
  <c r="Z6" i="7"/>
  <c r="Y6" i="7"/>
  <c r="Z5" i="7"/>
  <c r="Y5" i="7"/>
  <c r="W40" i="7"/>
  <c r="U40" i="7"/>
  <c r="AO21" i="7" s="1"/>
  <c r="S40" i="7"/>
  <c r="Q40" i="7"/>
  <c r="AY17" i="7" s="1"/>
  <c r="O40" i="7"/>
  <c r="M40" i="7"/>
  <c r="M35" i="7"/>
  <c r="M34" i="7"/>
  <c r="AY22" i="7"/>
  <c r="AO22" i="7"/>
  <c r="AY21" i="7"/>
  <c r="AY20" i="7"/>
  <c r="AO20" i="7"/>
  <c r="AY18" i="7"/>
  <c r="AO18" i="7"/>
  <c r="AY16" i="7"/>
  <c r="AO16" i="7"/>
  <c r="AY14" i="7"/>
  <c r="AO14" i="7"/>
  <c r="AY13" i="7"/>
  <c r="AO13" i="7"/>
  <c r="AY12" i="7"/>
  <c r="AO12" i="7"/>
  <c r="CJ11" i="6"/>
  <c r="CK11" i="6"/>
  <c r="CJ12" i="6"/>
  <c r="CK12" i="6"/>
  <c r="CJ13" i="6"/>
  <c r="CK13" i="6"/>
  <c r="CJ14" i="6"/>
  <c r="CK14" i="6"/>
  <c r="CJ15" i="6"/>
  <c r="CK15" i="6"/>
  <c r="CJ16" i="6"/>
  <c r="CK16" i="6"/>
  <c r="CJ6" i="6"/>
  <c r="CK6" i="6"/>
  <c r="CJ7" i="6"/>
  <c r="CK7" i="6"/>
  <c r="CJ8" i="6"/>
  <c r="CK8" i="6"/>
  <c r="CJ9" i="6"/>
  <c r="CK9" i="6"/>
  <c r="CJ10" i="6"/>
  <c r="CK10" i="6"/>
  <c r="CK5" i="6"/>
  <c r="CJ5" i="6"/>
  <c r="W51" i="6"/>
  <c r="U51" i="6"/>
  <c r="AO30" i="6" s="1"/>
  <c r="S51" i="6"/>
  <c r="Q51" i="6"/>
  <c r="AY26" i="6" s="1"/>
  <c r="O51" i="6"/>
  <c r="M51" i="6"/>
  <c r="M46" i="6"/>
  <c r="M45" i="6"/>
  <c r="AO29" i="6"/>
  <c r="AY31" i="6"/>
  <c r="AO31" i="6"/>
  <c r="AY27" i="6"/>
  <c r="AO27" i="6"/>
  <c r="AY23" i="6"/>
  <c r="AO23" i="6"/>
  <c r="AY22" i="6"/>
  <c r="AO22" i="6"/>
  <c r="S6" i="5"/>
  <c r="R6" i="5"/>
  <c r="S5" i="5"/>
  <c r="R5" i="5"/>
  <c r="W47" i="5"/>
  <c r="U47" i="5"/>
  <c r="AO20" i="5" s="1"/>
  <c r="S47" i="5"/>
  <c r="Q47" i="5"/>
  <c r="AO16" i="5" s="1"/>
  <c r="O47" i="5"/>
  <c r="M47" i="5"/>
  <c r="M42" i="5"/>
  <c r="M41" i="5"/>
  <c r="AY11" i="5"/>
  <c r="AY21" i="5"/>
  <c r="AO21" i="5"/>
  <c r="AY19" i="5"/>
  <c r="AO19" i="5"/>
  <c r="AY17" i="5"/>
  <c r="AO17" i="5"/>
  <c r="AY15" i="5"/>
  <c r="AO15" i="5"/>
  <c r="AY13" i="5"/>
  <c r="AO13" i="5"/>
  <c r="AY12" i="5"/>
  <c r="AO12" i="5"/>
  <c r="Z7" i="4"/>
  <c r="Y7" i="4"/>
  <c r="Z6" i="4"/>
  <c r="Y6" i="4"/>
  <c r="Z5" i="4"/>
  <c r="Y5" i="4"/>
  <c r="W38" i="4"/>
  <c r="U38" i="4"/>
  <c r="AY21" i="4" s="1"/>
  <c r="S38" i="4"/>
  <c r="Q38" i="4"/>
  <c r="AY17" i="4" s="1"/>
  <c r="O38" i="4"/>
  <c r="M38" i="4"/>
  <c r="M33" i="4"/>
  <c r="M32" i="4"/>
  <c r="AO16" i="4"/>
  <c r="AY22" i="4"/>
  <c r="AO22" i="4"/>
  <c r="AY18" i="4"/>
  <c r="AO18" i="4"/>
  <c r="AY14" i="4"/>
  <c r="AO14" i="4"/>
  <c r="AY13" i="4"/>
  <c r="AO13" i="4"/>
  <c r="AO12" i="4"/>
  <c r="AY21" i="3"/>
  <c r="AY17" i="3"/>
  <c r="AO21" i="3"/>
  <c r="AO17" i="3"/>
  <c r="S6" i="3"/>
  <c r="R6" i="3"/>
  <c r="S5" i="3"/>
  <c r="R5" i="3"/>
  <c r="W35" i="3"/>
  <c r="U35" i="3"/>
  <c r="AO20" i="3" s="1"/>
  <c r="S35" i="3"/>
  <c r="Q35" i="3"/>
  <c r="AO16" i="3" s="1"/>
  <c r="O35" i="3"/>
  <c r="M35" i="3"/>
  <c r="M30" i="3"/>
  <c r="M29" i="3"/>
  <c r="AO19" i="3"/>
  <c r="AY13" i="3"/>
  <c r="AO13" i="3"/>
  <c r="AY12" i="3"/>
  <c r="AO12" i="3"/>
  <c r="AY30" i="6" l="1"/>
  <c r="AY21" i="8"/>
  <c r="AO21" i="10"/>
  <c r="AY13" i="10"/>
  <c r="AO17" i="10"/>
  <c r="AY17" i="10"/>
  <c r="AO18" i="10"/>
  <c r="AO17" i="9"/>
  <c r="AO17" i="8"/>
  <c r="AO17" i="7"/>
  <c r="AO26" i="6"/>
  <c r="AO21" i="6"/>
  <c r="AO25" i="6"/>
  <c r="AY21" i="6"/>
  <c r="AY25" i="6"/>
  <c r="AY29" i="6"/>
  <c r="AY20" i="5"/>
  <c r="AO11" i="5"/>
  <c r="AY16" i="5"/>
  <c r="AO21" i="4"/>
  <c r="AO17" i="4"/>
  <c r="AO20" i="4"/>
  <c r="AY12" i="4"/>
  <c r="AY16" i="4"/>
  <c r="AY20" i="4"/>
  <c r="AY15" i="3"/>
  <c r="AY20" i="3"/>
  <c r="AY16" i="3"/>
  <c r="AY19" i="3"/>
  <c r="AO11" i="3"/>
  <c r="AO15" i="3"/>
  <c r="AY11" i="3"/>
  <c r="BJ12" i="34"/>
  <c r="BI12" i="34"/>
  <c r="BH12" i="34"/>
  <c r="BJ11" i="34"/>
  <c r="BI11" i="34"/>
  <c r="BH11" i="34"/>
  <c r="BJ10" i="34"/>
  <c r="BI10" i="34"/>
  <c r="BH10" i="34"/>
  <c r="BJ9" i="34"/>
  <c r="BI9" i="34"/>
  <c r="BH9" i="34"/>
  <c r="BJ8" i="34"/>
  <c r="BI8" i="34"/>
  <c r="BH8" i="34"/>
  <c r="BJ7" i="34"/>
  <c r="BI7" i="34"/>
  <c r="BH7" i="34"/>
  <c r="BJ6" i="34"/>
  <c r="BI6" i="34"/>
  <c r="BH6" i="34"/>
  <c r="BJ5" i="34"/>
  <c r="BI5" i="34"/>
  <c r="BH5" i="34"/>
  <c r="W52" i="34"/>
  <c r="U52" i="34"/>
  <c r="AO30" i="34" s="1"/>
  <c r="S52" i="34"/>
  <c r="Q52" i="34"/>
  <c r="AY26" i="34" s="1"/>
  <c r="O52" i="34"/>
  <c r="M52" i="34"/>
  <c r="M46" i="34"/>
  <c r="M45" i="34"/>
  <c r="AY31" i="34"/>
  <c r="AO31" i="34"/>
  <c r="AY27" i="34"/>
  <c r="AO27" i="34"/>
  <c r="AY23" i="34"/>
  <c r="AO23" i="34"/>
  <c r="AY22" i="34"/>
  <c r="AO22" i="34"/>
  <c r="AY19" i="34"/>
  <c r="AO19" i="34"/>
  <c r="AY18" i="34"/>
  <c r="AO18" i="34"/>
  <c r="BX14" i="33"/>
  <c r="BW14" i="33"/>
  <c r="BV14" i="33"/>
  <c r="BX13" i="33"/>
  <c r="BW13" i="33"/>
  <c r="BV13" i="33"/>
  <c r="BX12" i="33"/>
  <c r="BW12" i="33"/>
  <c r="BV12" i="33"/>
  <c r="BX11" i="33"/>
  <c r="BW11" i="33"/>
  <c r="BV11" i="33"/>
  <c r="BX10" i="33"/>
  <c r="BW10" i="33"/>
  <c r="BV10" i="33"/>
  <c r="BX9" i="33"/>
  <c r="BW9" i="33"/>
  <c r="BV9" i="33"/>
  <c r="BX8" i="33"/>
  <c r="BW8" i="33"/>
  <c r="BV8" i="33"/>
  <c r="BX7" i="33"/>
  <c r="BW7" i="33"/>
  <c r="BV7" i="33"/>
  <c r="BX6" i="33"/>
  <c r="BW6" i="33"/>
  <c r="BV6" i="33"/>
  <c r="BX5" i="33"/>
  <c r="BW5" i="33"/>
  <c r="BV5" i="33"/>
  <c r="W58" i="33"/>
  <c r="U58" i="33"/>
  <c r="AO32" i="33" s="1"/>
  <c r="S58" i="33"/>
  <c r="Q58" i="33"/>
  <c r="AO28" i="33" s="1"/>
  <c r="O58" i="33"/>
  <c r="M58" i="33"/>
  <c r="M52" i="33"/>
  <c r="M51" i="33"/>
  <c r="AY33" i="33"/>
  <c r="AO33" i="33"/>
  <c r="AY32" i="33"/>
  <c r="AY29" i="33"/>
  <c r="AO29" i="33"/>
  <c r="AY25" i="33"/>
  <c r="AO25" i="33"/>
  <c r="AY24" i="33"/>
  <c r="AO24" i="33"/>
  <c r="AY21" i="33"/>
  <c r="AO21" i="33"/>
  <c r="AY20" i="33"/>
  <c r="AO20" i="33"/>
  <c r="BQ13" i="32"/>
  <c r="BP13" i="32"/>
  <c r="BO13" i="32"/>
  <c r="BQ12" i="32"/>
  <c r="BP12" i="32"/>
  <c r="BO12" i="32"/>
  <c r="BQ11" i="32"/>
  <c r="BP11" i="32"/>
  <c r="BO11" i="32"/>
  <c r="BQ10" i="32"/>
  <c r="BP10" i="32"/>
  <c r="BO10" i="32"/>
  <c r="BQ9" i="32"/>
  <c r="BP9" i="32"/>
  <c r="BO9" i="32"/>
  <c r="BQ8" i="32"/>
  <c r="BP8" i="32"/>
  <c r="BO8" i="32"/>
  <c r="BQ7" i="32"/>
  <c r="BP7" i="32"/>
  <c r="BO7" i="32"/>
  <c r="BQ6" i="32"/>
  <c r="BP6" i="32"/>
  <c r="BO6" i="32"/>
  <c r="BQ5" i="32"/>
  <c r="BP5" i="32"/>
  <c r="BO5" i="32"/>
  <c r="W50" i="32"/>
  <c r="U50" i="32"/>
  <c r="AO31" i="32" s="1"/>
  <c r="S50" i="32"/>
  <c r="Q50" i="32"/>
  <c r="AY27" i="32" s="1"/>
  <c r="O50" i="32"/>
  <c r="M50" i="32"/>
  <c r="M44" i="32"/>
  <c r="M43" i="32"/>
  <c r="AO30" i="32"/>
  <c r="AY32" i="32"/>
  <c r="AO32" i="32"/>
  <c r="AY31" i="32"/>
  <c r="AY28" i="32"/>
  <c r="AO28" i="32"/>
  <c r="AO27" i="32"/>
  <c r="AY24" i="32"/>
  <c r="AO24" i="32"/>
  <c r="AY23" i="32"/>
  <c r="AO23" i="32"/>
  <c r="AY20" i="32"/>
  <c r="AO20" i="32"/>
  <c r="AY19" i="32"/>
  <c r="AO19" i="32"/>
  <c r="BQ13" i="31"/>
  <c r="BP13" i="31"/>
  <c r="BO13" i="31"/>
  <c r="BQ12" i="31"/>
  <c r="BP12" i="31"/>
  <c r="BO12" i="31"/>
  <c r="BQ11" i="31"/>
  <c r="BP11" i="31"/>
  <c r="BO11" i="31"/>
  <c r="BQ10" i="31"/>
  <c r="BP10" i="31"/>
  <c r="BO10" i="31"/>
  <c r="BQ9" i="31"/>
  <c r="BP9" i="31"/>
  <c r="BO9" i="31"/>
  <c r="BQ8" i="31"/>
  <c r="BP8" i="31"/>
  <c r="BO8" i="31"/>
  <c r="BQ7" i="31"/>
  <c r="BP7" i="31"/>
  <c r="BO7" i="31"/>
  <c r="BQ6" i="31"/>
  <c r="BP6" i="31"/>
  <c r="BO6" i="31"/>
  <c r="BQ5" i="31"/>
  <c r="BP5" i="31"/>
  <c r="BO5" i="31"/>
  <c r="W49" i="31"/>
  <c r="U49" i="31"/>
  <c r="S49" i="31"/>
  <c r="Q49" i="31"/>
  <c r="AY27" i="31" s="1"/>
  <c r="O49" i="31"/>
  <c r="M49" i="31"/>
  <c r="M43" i="31"/>
  <c r="M42" i="31"/>
  <c r="AO30" i="31"/>
  <c r="AY32" i="31"/>
  <c r="AO32" i="31"/>
  <c r="AY31" i="31"/>
  <c r="AO31" i="31"/>
  <c r="AY28" i="31"/>
  <c r="AO28" i="31"/>
  <c r="AO27" i="31"/>
  <c r="AY24" i="31"/>
  <c r="AO24" i="31"/>
  <c r="AY23" i="31"/>
  <c r="AO23" i="31"/>
  <c r="AY20" i="31"/>
  <c r="AO20" i="31"/>
  <c r="AY19" i="31"/>
  <c r="AO19" i="31"/>
  <c r="BQ13" i="30"/>
  <c r="BP13" i="30"/>
  <c r="BO13" i="30"/>
  <c r="BQ12" i="30"/>
  <c r="BP12" i="30"/>
  <c r="BO12" i="30"/>
  <c r="BQ11" i="30"/>
  <c r="BP11" i="30"/>
  <c r="BO11" i="30"/>
  <c r="BQ10" i="30"/>
  <c r="BP10" i="30"/>
  <c r="BO10" i="30"/>
  <c r="BQ9" i="30"/>
  <c r="BP9" i="30"/>
  <c r="BO9" i="30"/>
  <c r="BQ8" i="30"/>
  <c r="BP8" i="30"/>
  <c r="BO8" i="30"/>
  <c r="BQ7" i="30"/>
  <c r="BP7" i="30"/>
  <c r="BO7" i="30"/>
  <c r="BQ6" i="30"/>
  <c r="BP6" i="30"/>
  <c r="BO6" i="30"/>
  <c r="BQ5" i="30"/>
  <c r="BP5" i="30"/>
  <c r="BO5" i="30"/>
  <c r="W52" i="30"/>
  <c r="U52" i="30"/>
  <c r="AO31" i="30" s="1"/>
  <c r="S52" i="30"/>
  <c r="Q52" i="30"/>
  <c r="AY27" i="30" s="1"/>
  <c r="O52" i="30"/>
  <c r="M52" i="30"/>
  <c r="M46" i="30"/>
  <c r="M45" i="30"/>
  <c r="AY32" i="30"/>
  <c r="AO32" i="30"/>
  <c r="AY28" i="30"/>
  <c r="AO28" i="30"/>
  <c r="AY24" i="30"/>
  <c r="AO24" i="30"/>
  <c r="AY23" i="30"/>
  <c r="AO23" i="30"/>
  <c r="AY20" i="30"/>
  <c r="AO20" i="30"/>
  <c r="AY19" i="30"/>
  <c r="AO19" i="30"/>
  <c r="BX9" i="29"/>
  <c r="BW9" i="29"/>
  <c r="BV9" i="29"/>
  <c r="BX8" i="29"/>
  <c r="BW8" i="29"/>
  <c r="BV8" i="29"/>
  <c r="BX7" i="29"/>
  <c r="BW7" i="29"/>
  <c r="BV7" i="29"/>
  <c r="BX6" i="29"/>
  <c r="BW6" i="29"/>
  <c r="BV6" i="29"/>
  <c r="BX5" i="29"/>
  <c r="BW5" i="29"/>
  <c r="BV5" i="29"/>
  <c r="W48" i="29"/>
  <c r="U48" i="29"/>
  <c r="AO27" i="29" s="1"/>
  <c r="S48" i="29"/>
  <c r="Q48" i="29"/>
  <c r="AY23" i="29" s="1"/>
  <c r="O48" i="29"/>
  <c r="M48" i="29"/>
  <c r="M42" i="29"/>
  <c r="M41" i="29"/>
  <c r="AO22" i="29"/>
  <c r="AY28" i="29"/>
  <c r="AO28" i="29"/>
  <c r="AO26" i="29"/>
  <c r="AY24" i="29"/>
  <c r="AO24" i="29"/>
  <c r="AY20" i="29"/>
  <c r="AO20" i="29"/>
  <c r="AY19" i="29"/>
  <c r="AO19" i="29"/>
  <c r="AO18" i="29"/>
  <c r="AY16" i="29"/>
  <c r="AO16" i="29"/>
  <c r="AY15" i="29"/>
  <c r="AO15" i="29"/>
  <c r="AO9" i="28"/>
  <c r="AN9" i="28"/>
  <c r="AM9" i="28"/>
  <c r="AO8" i="28"/>
  <c r="AN8" i="28"/>
  <c r="AM8" i="28"/>
  <c r="AO7" i="28"/>
  <c r="AN7" i="28"/>
  <c r="AM7" i="28"/>
  <c r="AO6" i="28"/>
  <c r="AN6" i="28"/>
  <c r="AM6" i="28"/>
  <c r="AO5" i="28"/>
  <c r="AN5" i="28"/>
  <c r="AM5" i="28"/>
  <c r="W45" i="28"/>
  <c r="U45" i="28"/>
  <c r="AO27" i="28" s="1"/>
  <c r="S45" i="28"/>
  <c r="Q45" i="28"/>
  <c r="AY23" i="28" s="1"/>
  <c r="O45" i="28"/>
  <c r="M45" i="28"/>
  <c r="M39" i="28"/>
  <c r="M38" i="28"/>
  <c r="AO14" i="28"/>
  <c r="AY26" i="28"/>
  <c r="AY28" i="28"/>
  <c r="AO28" i="28"/>
  <c r="AO26" i="28"/>
  <c r="AY24" i="28"/>
  <c r="AO24" i="28"/>
  <c r="AY20" i="28"/>
  <c r="AO20" i="28"/>
  <c r="AY19" i="28"/>
  <c r="AO19" i="28"/>
  <c r="AY18" i="28"/>
  <c r="AY16" i="28"/>
  <c r="AO16" i="28"/>
  <c r="AY15" i="28"/>
  <c r="AO15" i="28"/>
  <c r="AH8" i="27"/>
  <c r="AG8" i="27"/>
  <c r="AF8" i="27"/>
  <c r="AH7" i="27"/>
  <c r="AG7" i="27"/>
  <c r="AF7" i="27"/>
  <c r="AH6" i="27"/>
  <c r="AG6" i="27"/>
  <c r="AF6" i="27"/>
  <c r="AH5" i="27"/>
  <c r="AG5" i="27"/>
  <c r="AF5" i="27"/>
  <c r="W48" i="27"/>
  <c r="U48" i="27"/>
  <c r="AO26" i="27" s="1"/>
  <c r="S48" i="27"/>
  <c r="Q48" i="27"/>
  <c r="AY22" i="27" s="1"/>
  <c r="O48" i="27"/>
  <c r="M48" i="27"/>
  <c r="M42" i="27"/>
  <c r="M41" i="27"/>
  <c r="AO21" i="27"/>
  <c r="AO13" i="27"/>
  <c r="AY27" i="27"/>
  <c r="AO27" i="27"/>
  <c r="AO25" i="27"/>
  <c r="AY23" i="27"/>
  <c r="AO23" i="27"/>
  <c r="AY19" i="27"/>
  <c r="AO19" i="27"/>
  <c r="AY18" i="27"/>
  <c r="AO18" i="27"/>
  <c r="AO17" i="27"/>
  <c r="AY15" i="27"/>
  <c r="AO15" i="27"/>
  <c r="AY14" i="27"/>
  <c r="AO14" i="27"/>
  <c r="AH8" i="26"/>
  <c r="AG8" i="26"/>
  <c r="AF8" i="26"/>
  <c r="AH7" i="26"/>
  <c r="AG7" i="26"/>
  <c r="AF7" i="26"/>
  <c r="AH6" i="26"/>
  <c r="AG6" i="26"/>
  <c r="AF6" i="26"/>
  <c r="AH5" i="26"/>
  <c r="AG5" i="26"/>
  <c r="AF5" i="26"/>
  <c r="W51" i="26"/>
  <c r="U51" i="26"/>
  <c r="AY26" i="26" s="1"/>
  <c r="S51" i="26"/>
  <c r="Q51" i="26"/>
  <c r="AO22" i="26" s="1"/>
  <c r="O51" i="26"/>
  <c r="M51" i="26"/>
  <c r="M45" i="26"/>
  <c r="M44" i="26"/>
  <c r="AO21" i="26"/>
  <c r="AO17" i="26"/>
  <c r="AO13" i="26"/>
  <c r="AY27" i="26"/>
  <c r="AO27" i="26"/>
  <c r="AY25" i="26"/>
  <c r="AO25" i="26"/>
  <c r="AY23" i="26"/>
  <c r="AO23" i="26"/>
  <c r="AY21" i="26"/>
  <c r="AY19" i="26"/>
  <c r="AO19" i="26"/>
  <c r="AY18" i="26"/>
  <c r="AO18" i="26"/>
  <c r="AY17" i="26"/>
  <c r="AY15" i="26"/>
  <c r="AO15" i="26"/>
  <c r="AY14" i="26"/>
  <c r="AO14" i="26"/>
  <c r="AY13" i="26"/>
  <c r="AY31" i="30" l="1"/>
  <c r="AY30" i="34"/>
  <c r="AO17" i="34"/>
  <c r="AO21" i="34"/>
  <c r="AO29" i="34"/>
  <c r="AO25" i="34"/>
  <c r="AY17" i="34"/>
  <c r="AY21" i="34"/>
  <c r="AY25" i="34"/>
  <c r="AY29" i="34"/>
  <c r="AO26" i="34"/>
  <c r="AY28" i="33"/>
  <c r="AO19" i="33"/>
  <c r="AO27" i="33"/>
  <c r="AO31" i="33"/>
  <c r="AO23" i="33"/>
  <c r="AY19" i="33"/>
  <c r="AY23" i="33"/>
  <c r="AY27" i="33"/>
  <c r="AY31" i="33"/>
  <c r="AO22" i="32"/>
  <c r="AO18" i="32"/>
  <c r="AY22" i="32"/>
  <c r="AO26" i="32"/>
  <c r="AY30" i="32"/>
  <c r="AY18" i="32"/>
  <c r="AY26" i="32"/>
  <c r="AO26" i="31"/>
  <c r="AO18" i="31"/>
  <c r="AO22" i="31"/>
  <c r="AY18" i="31"/>
  <c r="AY22" i="31"/>
  <c r="AY26" i="31"/>
  <c r="AY30" i="31"/>
  <c r="AO27" i="30"/>
  <c r="AO22" i="30"/>
  <c r="AO26" i="30"/>
  <c r="AO30" i="30"/>
  <c r="AO18" i="30"/>
  <c r="AY18" i="30"/>
  <c r="AY22" i="30"/>
  <c r="AY26" i="30"/>
  <c r="AY30" i="30"/>
  <c r="AY27" i="29"/>
  <c r="AY14" i="29"/>
  <c r="AY22" i="29"/>
  <c r="AY26" i="29"/>
  <c r="AO14" i="29"/>
  <c r="AY18" i="29"/>
  <c r="AO23" i="29"/>
  <c r="AY27" i="28"/>
  <c r="AY22" i="28"/>
  <c r="AO18" i="28"/>
  <c r="AO22" i="28"/>
  <c r="AY14" i="28"/>
  <c r="AO23" i="28"/>
  <c r="AO22" i="27"/>
  <c r="AY26" i="27"/>
  <c r="AY13" i="27"/>
  <c r="AY17" i="27"/>
  <c r="AY21" i="27"/>
  <c r="AY25" i="27"/>
  <c r="AY22" i="26"/>
  <c r="AO26" i="26"/>
  <c r="AH8" i="25" l="1"/>
  <c r="AG8" i="25"/>
  <c r="AF8" i="25"/>
  <c r="AH7" i="25"/>
  <c r="AG7" i="25"/>
  <c r="AF7" i="25"/>
  <c r="AH6" i="25"/>
  <c r="AG6" i="25"/>
  <c r="AF6" i="25"/>
  <c r="AH5" i="25"/>
  <c r="AG5" i="25"/>
  <c r="AF5" i="25"/>
  <c r="W42" i="25"/>
  <c r="U42" i="25"/>
  <c r="AY26" i="25" s="1"/>
  <c r="S42" i="25"/>
  <c r="Q42" i="25"/>
  <c r="AY22" i="25" s="1"/>
  <c r="O42" i="25"/>
  <c r="M42" i="25"/>
  <c r="M36" i="25"/>
  <c r="M35" i="25"/>
  <c r="AY17" i="25"/>
  <c r="AO13" i="25"/>
  <c r="AY25" i="25"/>
  <c r="AY27" i="25"/>
  <c r="AO27" i="25"/>
  <c r="AO25" i="25"/>
  <c r="AY23" i="25"/>
  <c r="AO23" i="25"/>
  <c r="AY19" i="25"/>
  <c r="AO19" i="25"/>
  <c r="AY18" i="25"/>
  <c r="AO18" i="25"/>
  <c r="AY15" i="25"/>
  <c r="AO15" i="25"/>
  <c r="AY14" i="25"/>
  <c r="AO14" i="25"/>
  <c r="AH8" i="24"/>
  <c r="AG8" i="24"/>
  <c r="AF8" i="24"/>
  <c r="AH7" i="24"/>
  <c r="AG7" i="24"/>
  <c r="AF7" i="24"/>
  <c r="AH6" i="24"/>
  <c r="AG6" i="24"/>
  <c r="AF6" i="24"/>
  <c r="AH5" i="24"/>
  <c r="AG5" i="24"/>
  <c r="AF5" i="24"/>
  <c r="W41" i="24"/>
  <c r="U41" i="24"/>
  <c r="AY26" i="24" s="1"/>
  <c r="S41" i="24"/>
  <c r="Q41" i="24"/>
  <c r="AY22" i="24" s="1"/>
  <c r="O41" i="24"/>
  <c r="M41" i="24"/>
  <c r="M35" i="24"/>
  <c r="M34" i="24"/>
  <c r="AY27" i="24"/>
  <c r="AO27" i="24"/>
  <c r="AY25" i="24"/>
  <c r="AY23" i="24"/>
  <c r="AO23" i="24"/>
  <c r="AY19" i="24"/>
  <c r="AO19" i="24"/>
  <c r="AY18" i="24"/>
  <c r="AO18" i="24"/>
  <c r="AY15" i="24"/>
  <c r="AO15" i="24"/>
  <c r="AY14" i="24"/>
  <c r="AO14" i="24"/>
  <c r="AO13" i="24"/>
  <c r="BC11" i="23"/>
  <c r="BB11" i="23"/>
  <c r="BA11" i="23"/>
  <c r="BC10" i="23"/>
  <c r="BB10" i="23"/>
  <c r="BA10" i="23"/>
  <c r="BC9" i="23"/>
  <c r="BB9" i="23"/>
  <c r="BA9" i="23"/>
  <c r="BC8" i="23"/>
  <c r="BB8" i="23"/>
  <c r="BA8" i="23"/>
  <c r="BC7" i="23"/>
  <c r="BB7" i="23"/>
  <c r="BA7" i="23"/>
  <c r="BC6" i="23"/>
  <c r="BB6" i="23"/>
  <c r="BA6" i="23"/>
  <c r="BC5" i="23"/>
  <c r="BB5" i="23"/>
  <c r="BA5" i="23"/>
  <c r="W47" i="23"/>
  <c r="U47" i="23"/>
  <c r="AO29" i="23" s="1"/>
  <c r="S47" i="23"/>
  <c r="Q47" i="23"/>
  <c r="AY25" i="23" s="1"/>
  <c r="O47" i="23"/>
  <c r="M47" i="23"/>
  <c r="M41" i="23"/>
  <c r="M40" i="23"/>
  <c r="AO16" i="23"/>
  <c r="AY30" i="23"/>
  <c r="AO30" i="23"/>
  <c r="AY29" i="23"/>
  <c r="AY28" i="23"/>
  <c r="AO28" i="23"/>
  <c r="AY26" i="23"/>
  <c r="AO26" i="23"/>
  <c r="AY24" i="23"/>
  <c r="AO24" i="23"/>
  <c r="AY22" i="23"/>
  <c r="AO22" i="23"/>
  <c r="AY21" i="23"/>
  <c r="AO21" i="23"/>
  <c r="AY20" i="23"/>
  <c r="AO20" i="23"/>
  <c r="AY18" i="23"/>
  <c r="AO18" i="23"/>
  <c r="AY17" i="23"/>
  <c r="AO17" i="23"/>
  <c r="AY16" i="23"/>
  <c r="AH8" i="22"/>
  <c r="AG8" i="22"/>
  <c r="AF8" i="22"/>
  <c r="AH7" i="22"/>
  <c r="AG7" i="22"/>
  <c r="AF7" i="22"/>
  <c r="AH6" i="22"/>
  <c r="AG6" i="22"/>
  <c r="AF6" i="22"/>
  <c r="AH5" i="22"/>
  <c r="AG5" i="22"/>
  <c r="AF5" i="22"/>
  <c r="W42" i="22"/>
  <c r="U42" i="22"/>
  <c r="AY26" i="22" s="1"/>
  <c r="S42" i="22"/>
  <c r="Q42" i="22"/>
  <c r="AY22" i="22" s="1"/>
  <c r="O42" i="22"/>
  <c r="M42" i="22"/>
  <c r="M36" i="22"/>
  <c r="M35" i="22"/>
  <c r="AY27" i="22"/>
  <c r="AO27" i="22"/>
  <c r="AO17" i="22"/>
  <c r="AY23" i="22"/>
  <c r="AO23" i="22"/>
  <c r="AY19" i="22"/>
  <c r="AO19" i="22"/>
  <c r="AY18" i="22"/>
  <c r="AO18" i="22"/>
  <c r="AY15" i="22"/>
  <c r="AO15" i="22"/>
  <c r="AY14" i="22"/>
  <c r="AO14" i="22"/>
  <c r="AH8" i="21"/>
  <c r="AG8" i="21"/>
  <c r="AF8" i="21"/>
  <c r="AH7" i="21"/>
  <c r="AG7" i="21"/>
  <c r="AF7" i="21"/>
  <c r="AH6" i="21"/>
  <c r="AG6" i="21"/>
  <c r="AF6" i="21"/>
  <c r="AH5" i="21"/>
  <c r="AG5" i="21"/>
  <c r="AF5" i="21"/>
  <c r="W43" i="21"/>
  <c r="U43" i="21"/>
  <c r="AO26" i="21" s="1"/>
  <c r="S43" i="21"/>
  <c r="Q43" i="21"/>
  <c r="AY22" i="21" s="1"/>
  <c r="O43" i="21"/>
  <c r="M43" i="21"/>
  <c r="M37" i="21"/>
  <c r="M36" i="21"/>
  <c r="AY17" i="21"/>
  <c r="AY25" i="21"/>
  <c r="AY27" i="21"/>
  <c r="AO27" i="21"/>
  <c r="AY23" i="21"/>
  <c r="AO23" i="21"/>
  <c r="AY19" i="21"/>
  <c r="AO19" i="21"/>
  <c r="AY18" i="21"/>
  <c r="AO18" i="21"/>
  <c r="AY15" i="21"/>
  <c r="AO15" i="21"/>
  <c r="AY14" i="21"/>
  <c r="AO14" i="21"/>
  <c r="AH8" i="20"/>
  <c r="AG8" i="20"/>
  <c r="AF8" i="20"/>
  <c r="AH7" i="20"/>
  <c r="AG7" i="20"/>
  <c r="AF7" i="20"/>
  <c r="AH6" i="20"/>
  <c r="AG6" i="20"/>
  <c r="AF6" i="20"/>
  <c r="AH5" i="20"/>
  <c r="AG5" i="20"/>
  <c r="AF5" i="20"/>
  <c r="W41" i="20"/>
  <c r="U41" i="20"/>
  <c r="AY26" i="20" s="1"/>
  <c r="S41" i="20"/>
  <c r="Q41" i="20"/>
  <c r="AY22" i="20" s="1"/>
  <c r="O41" i="20"/>
  <c r="M41" i="20"/>
  <c r="M35" i="20"/>
  <c r="M34" i="20"/>
  <c r="AO25" i="20"/>
  <c r="AY27" i="20"/>
  <c r="AO27" i="20"/>
  <c r="AY23" i="20"/>
  <c r="AO23" i="20"/>
  <c r="AY19" i="20"/>
  <c r="AO19" i="20"/>
  <c r="AY18" i="20"/>
  <c r="AO18" i="20"/>
  <c r="AY15" i="20"/>
  <c r="AO15" i="20"/>
  <c r="AY14" i="20"/>
  <c r="AO14" i="20"/>
  <c r="AY13" i="20"/>
  <c r="AH8" i="19"/>
  <c r="AG8" i="19"/>
  <c r="AF8" i="19"/>
  <c r="AH7" i="19"/>
  <c r="AG7" i="19"/>
  <c r="AF7" i="19"/>
  <c r="AH6" i="19"/>
  <c r="AG6" i="19"/>
  <c r="AF6" i="19"/>
  <c r="AH5" i="19"/>
  <c r="AG5" i="19"/>
  <c r="AF5" i="19"/>
  <c r="W43" i="19"/>
  <c r="U43" i="19"/>
  <c r="AY26" i="19" s="1"/>
  <c r="S43" i="19"/>
  <c r="Q43" i="19"/>
  <c r="AY22" i="19" s="1"/>
  <c r="O43" i="19"/>
  <c r="M43" i="19"/>
  <c r="M37" i="19"/>
  <c r="M36" i="19"/>
  <c r="AY17" i="19"/>
  <c r="AY25" i="19"/>
  <c r="AY27" i="19"/>
  <c r="AO27" i="19"/>
  <c r="AY23" i="19"/>
  <c r="AO23" i="19"/>
  <c r="AY19" i="19"/>
  <c r="AO19" i="19"/>
  <c r="AY18" i="19"/>
  <c r="AO18" i="19"/>
  <c r="AY15" i="19"/>
  <c r="AO15" i="19"/>
  <c r="AY14" i="19"/>
  <c r="AO14" i="19"/>
  <c r="AH8" i="18"/>
  <c r="AG8" i="18"/>
  <c r="AF8" i="18"/>
  <c r="AH7" i="18"/>
  <c r="AG7" i="18"/>
  <c r="AF7" i="18"/>
  <c r="AH6" i="18"/>
  <c r="AG6" i="18"/>
  <c r="AF6" i="18"/>
  <c r="AH5" i="18"/>
  <c r="AG5" i="18"/>
  <c r="AF5" i="18"/>
  <c r="W42" i="18"/>
  <c r="U42" i="18"/>
  <c r="AO26" i="18" s="1"/>
  <c r="S42" i="18"/>
  <c r="Q42" i="18"/>
  <c r="AY22" i="18" s="1"/>
  <c r="O42" i="18"/>
  <c r="M42" i="18"/>
  <c r="M36" i="18"/>
  <c r="M35" i="18"/>
  <c r="AY27" i="18"/>
  <c r="AO27" i="18"/>
  <c r="AY23" i="18"/>
  <c r="AO23" i="18"/>
  <c r="AY19" i="18"/>
  <c r="AO19" i="18"/>
  <c r="AY18" i="18"/>
  <c r="AO18" i="18"/>
  <c r="AY15" i="18"/>
  <c r="AO15" i="18"/>
  <c r="AY14" i="18"/>
  <c r="AO14" i="18"/>
  <c r="BC11" i="17"/>
  <c r="BB11" i="17"/>
  <c r="BA11" i="17"/>
  <c r="BC10" i="17"/>
  <c r="BB10" i="17"/>
  <c r="BA10" i="17"/>
  <c r="BC9" i="17"/>
  <c r="BB9" i="17"/>
  <c r="BA9" i="17"/>
  <c r="BC8" i="17"/>
  <c r="BB8" i="17"/>
  <c r="BA8" i="17"/>
  <c r="BC7" i="17"/>
  <c r="BB7" i="17"/>
  <c r="BA7" i="17"/>
  <c r="BC6" i="17"/>
  <c r="BB6" i="17"/>
  <c r="BA6" i="17"/>
  <c r="BC5" i="17"/>
  <c r="BB5" i="17"/>
  <c r="BA5" i="17"/>
  <c r="W48" i="17"/>
  <c r="U48" i="17"/>
  <c r="AO29" i="17" s="1"/>
  <c r="S48" i="17"/>
  <c r="Q48" i="17"/>
  <c r="AY25" i="17" s="1"/>
  <c r="O48" i="17"/>
  <c r="M48" i="17"/>
  <c r="M42" i="17"/>
  <c r="M41" i="17"/>
  <c r="AY20" i="17"/>
  <c r="AY28" i="17"/>
  <c r="AY30" i="17"/>
  <c r="AO30" i="17"/>
  <c r="AY26" i="17"/>
  <c r="AO26" i="17"/>
  <c r="AY22" i="17"/>
  <c r="AO22" i="17"/>
  <c r="AY21" i="17"/>
  <c r="AO21" i="17"/>
  <c r="AY18" i="17"/>
  <c r="AO18" i="17"/>
  <c r="AY17" i="17"/>
  <c r="AO17" i="17"/>
  <c r="AH8" i="16"/>
  <c r="AG8" i="16"/>
  <c r="AF8" i="16"/>
  <c r="AH7" i="16"/>
  <c r="AG7" i="16"/>
  <c r="AF7" i="16"/>
  <c r="AH6" i="16"/>
  <c r="AG6" i="16"/>
  <c r="AF6" i="16"/>
  <c r="AH5" i="16"/>
  <c r="AG5" i="16"/>
  <c r="AF5" i="16"/>
  <c r="W45" i="16"/>
  <c r="U45" i="16"/>
  <c r="AO26" i="16" s="1"/>
  <c r="S45" i="16"/>
  <c r="Q45" i="16"/>
  <c r="AY22" i="16" s="1"/>
  <c r="O45" i="16"/>
  <c r="M45" i="16"/>
  <c r="M39" i="16"/>
  <c r="M38" i="16"/>
  <c r="AY21" i="16"/>
  <c r="AY13" i="16"/>
  <c r="AO25" i="16"/>
  <c r="AY27" i="16"/>
  <c r="AO27" i="16"/>
  <c r="AY26" i="16"/>
  <c r="AY23" i="16"/>
  <c r="AO23" i="16"/>
  <c r="AY19" i="16"/>
  <c r="AO19" i="16"/>
  <c r="AY18" i="16"/>
  <c r="AO18" i="16"/>
  <c r="AO17" i="16"/>
  <c r="AY15" i="16"/>
  <c r="AO15" i="16"/>
  <c r="AY14" i="16"/>
  <c r="AO14" i="16"/>
  <c r="AH8" i="15"/>
  <c r="AG8" i="15"/>
  <c r="AF8" i="15"/>
  <c r="AH7" i="15"/>
  <c r="AG7" i="15"/>
  <c r="AF7" i="15"/>
  <c r="AH6" i="15"/>
  <c r="AG6" i="15"/>
  <c r="AF6" i="15"/>
  <c r="AH5" i="15"/>
  <c r="AG5" i="15"/>
  <c r="AF5" i="15"/>
  <c r="W42" i="15"/>
  <c r="U42" i="15"/>
  <c r="AO26" i="15" s="1"/>
  <c r="S42" i="15"/>
  <c r="Q42" i="15"/>
  <c r="AY22" i="15" s="1"/>
  <c r="O42" i="15"/>
  <c r="M42" i="15"/>
  <c r="M36" i="15"/>
  <c r="M35" i="15"/>
  <c r="AO21" i="15"/>
  <c r="AO17" i="15"/>
  <c r="AO13" i="15"/>
  <c r="AY27" i="15"/>
  <c r="AO27" i="15"/>
  <c r="AY25" i="15"/>
  <c r="AO25" i="15"/>
  <c r="AY23" i="15"/>
  <c r="AO23" i="15"/>
  <c r="AY21" i="15"/>
  <c r="AY19" i="15"/>
  <c r="AO19" i="15"/>
  <c r="AY18" i="15"/>
  <c r="AO18" i="15"/>
  <c r="AY15" i="15"/>
  <c r="AO15" i="15"/>
  <c r="AY14" i="15"/>
  <c r="AO14" i="15"/>
  <c r="AA7" i="13"/>
  <c r="Z7" i="13"/>
  <c r="Y7" i="13"/>
  <c r="AA6" i="13"/>
  <c r="Z6" i="13"/>
  <c r="Y6" i="13"/>
  <c r="AA5" i="13"/>
  <c r="Z5" i="13"/>
  <c r="Y5" i="13"/>
  <c r="W42" i="13"/>
  <c r="U42" i="13"/>
  <c r="AO25" i="13" s="1"/>
  <c r="S42" i="13"/>
  <c r="Q42" i="13"/>
  <c r="AY21" i="13" s="1"/>
  <c r="O42" i="13"/>
  <c r="M42" i="13"/>
  <c r="M36" i="13"/>
  <c r="M35" i="13"/>
  <c r="AY26" i="13"/>
  <c r="AO26" i="13"/>
  <c r="AY25" i="13"/>
  <c r="AY22" i="13"/>
  <c r="AO22" i="13"/>
  <c r="AY18" i="13"/>
  <c r="AO18" i="13"/>
  <c r="AY17" i="13"/>
  <c r="AO17" i="13"/>
  <c r="AY14" i="13"/>
  <c r="AO14" i="13"/>
  <c r="AY13" i="13"/>
  <c r="AO13" i="13"/>
  <c r="AY12" i="13"/>
  <c r="AA7" i="12"/>
  <c r="Z7" i="12"/>
  <c r="Y7" i="12"/>
  <c r="AA6" i="12"/>
  <c r="Z6" i="12"/>
  <c r="Y6" i="12"/>
  <c r="AA5" i="12"/>
  <c r="Z5" i="12"/>
  <c r="Y5" i="12"/>
  <c r="W44" i="12"/>
  <c r="U44" i="12"/>
  <c r="AO25" i="12" s="1"/>
  <c r="S44" i="12"/>
  <c r="Q44" i="12"/>
  <c r="AY21" i="12" s="1"/>
  <c r="O44" i="12"/>
  <c r="M44" i="12"/>
  <c r="M38" i="12"/>
  <c r="M37" i="12"/>
  <c r="AO20" i="12"/>
  <c r="AO16" i="12"/>
  <c r="AY16" i="12"/>
  <c r="AY26" i="12"/>
  <c r="AO26" i="12"/>
  <c r="AY25" i="12"/>
  <c r="AO24" i="12"/>
  <c r="AY22" i="12"/>
  <c r="AO22" i="12"/>
  <c r="AY20" i="12"/>
  <c r="AY18" i="12"/>
  <c r="AO18" i="12"/>
  <c r="AY17" i="12"/>
  <c r="AO17" i="12"/>
  <c r="AY14" i="12"/>
  <c r="AO14" i="12"/>
  <c r="AY13" i="12"/>
  <c r="AO13" i="12"/>
  <c r="AA7" i="11"/>
  <c r="Z7" i="11"/>
  <c r="Y7" i="11"/>
  <c r="AA6" i="11"/>
  <c r="Z6" i="11"/>
  <c r="Y6" i="11"/>
  <c r="AA5" i="11"/>
  <c r="Z5" i="11"/>
  <c r="Y5" i="11"/>
  <c r="W42" i="11"/>
  <c r="U42" i="11"/>
  <c r="AO25" i="11" s="1"/>
  <c r="S42" i="11"/>
  <c r="Q42" i="11"/>
  <c r="AO21" i="11" s="1"/>
  <c r="O42" i="11"/>
  <c r="M42" i="11"/>
  <c r="M36" i="11"/>
  <c r="M35" i="11"/>
  <c r="AY16" i="11"/>
  <c r="AY24" i="11"/>
  <c r="AY26" i="11"/>
  <c r="AO26" i="11"/>
  <c r="AY22" i="11"/>
  <c r="AO22" i="11"/>
  <c r="AY18" i="11"/>
  <c r="AO18" i="11"/>
  <c r="AY17" i="11"/>
  <c r="AO17" i="11"/>
  <c r="AY14" i="11"/>
  <c r="AO14" i="11"/>
  <c r="AY13" i="11"/>
  <c r="AO13" i="11"/>
  <c r="AY12" i="11"/>
  <c r="AY29" i="17" l="1"/>
  <c r="AO26" i="19"/>
  <c r="AO22" i="24"/>
  <c r="AY26" i="21"/>
  <c r="AO20" i="13"/>
  <c r="AO24" i="13"/>
  <c r="AO12" i="13"/>
  <c r="AO17" i="19"/>
  <c r="AO21" i="19"/>
  <c r="AO17" i="24"/>
  <c r="AO21" i="24"/>
  <c r="AY20" i="13"/>
  <c r="AY24" i="13"/>
  <c r="AY17" i="18"/>
  <c r="AY13" i="22"/>
  <c r="AO25" i="19"/>
  <c r="AO17" i="25"/>
  <c r="AY13" i="25"/>
  <c r="AO25" i="22"/>
  <c r="AY21" i="25"/>
  <c r="AO21" i="25"/>
  <c r="AY16" i="13"/>
  <c r="AY17" i="15"/>
  <c r="AO13" i="20"/>
  <c r="AY21" i="20"/>
  <c r="AY25" i="20"/>
  <c r="AO21" i="20"/>
  <c r="AO17" i="21"/>
  <c r="AO16" i="13"/>
  <c r="AO17" i="20"/>
  <c r="AO21" i="21"/>
  <c r="AO25" i="21"/>
  <c r="AO13" i="21"/>
  <c r="AO21" i="22"/>
  <c r="AY25" i="22"/>
  <c r="AY20" i="11"/>
  <c r="AY12" i="12"/>
  <c r="AY21" i="19"/>
  <c r="AO13" i="19"/>
  <c r="AY17" i="20"/>
  <c r="AY13" i="21"/>
  <c r="AY21" i="21"/>
  <c r="AO13" i="22"/>
  <c r="AO25" i="24"/>
  <c r="AO26" i="25"/>
  <c r="AO22" i="25"/>
  <c r="AO26" i="24"/>
  <c r="AY13" i="24"/>
  <c r="AY17" i="24"/>
  <c r="AY21" i="24"/>
  <c r="AO25" i="23"/>
  <c r="AO22" i="22"/>
  <c r="AO26" i="22"/>
  <c r="AY17" i="22"/>
  <c r="AY21" i="22"/>
  <c r="AO22" i="21"/>
  <c r="AO26" i="20"/>
  <c r="AO22" i="20"/>
  <c r="AY13" i="19"/>
  <c r="AO22" i="19"/>
  <c r="AY26" i="18"/>
  <c r="AO17" i="18"/>
  <c r="AO21" i="18"/>
  <c r="AO25" i="18"/>
  <c r="AO13" i="18"/>
  <c r="AY13" i="18"/>
  <c r="AY21" i="18"/>
  <c r="AY25" i="18"/>
  <c r="AO22" i="18"/>
  <c r="AO20" i="17"/>
  <c r="AO24" i="17"/>
  <c r="AO28" i="17"/>
  <c r="AO16" i="17"/>
  <c r="AY16" i="17"/>
  <c r="AY24" i="17"/>
  <c r="AO25" i="17"/>
  <c r="AY25" i="16"/>
  <c r="AY17" i="16"/>
  <c r="AO13" i="16"/>
  <c r="AO21" i="16"/>
  <c r="AO22" i="16"/>
  <c r="AY26" i="15"/>
  <c r="AY13" i="15"/>
  <c r="AO22" i="15"/>
  <c r="AO21" i="13"/>
  <c r="AO12" i="12"/>
  <c r="AY24" i="12"/>
  <c r="AO21" i="12"/>
  <c r="AY25" i="11"/>
  <c r="AO24" i="11"/>
  <c r="AY21" i="11"/>
  <c r="AO12" i="11"/>
  <c r="AO16" i="11"/>
  <c r="AO20" i="11"/>
  <c r="AY28" i="14" l="1"/>
  <c r="AY26" i="14"/>
  <c r="AY24" i="14"/>
  <c r="AY22" i="14"/>
  <c r="AY20" i="14"/>
  <c r="AY19" i="14"/>
  <c r="AY18" i="14"/>
  <c r="AY16" i="14"/>
  <c r="AY15" i="14"/>
  <c r="AY14" i="14"/>
  <c r="M39" i="14"/>
  <c r="AO28" i="14"/>
  <c r="AO26" i="14"/>
  <c r="AO24" i="14"/>
  <c r="AO22" i="14"/>
  <c r="AO20" i="14"/>
  <c r="AO19" i="14"/>
  <c r="AO18" i="14"/>
  <c r="AO16" i="14"/>
  <c r="AO15" i="14"/>
  <c r="AO14" i="14"/>
  <c r="W46" i="14"/>
  <c r="U46" i="14"/>
  <c r="AY27" i="14" s="1"/>
  <c r="S46" i="14"/>
  <c r="Q46" i="14"/>
  <c r="AY23" i="14" s="1"/>
  <c r="O46" i="14"/>
  <c r="M46" i="14"/>
  <c r="M40" i="14"/>
  <c r="AO27" i="14" l="1"/>
  <c r="AO23" i="14"/>
  <c r="I19" i="2"/>
  <c r="C10" i="2" l="1"/>
  <c r="AF3" i="2" l="1"/>
  <c r="AE4" i="2"/>
  <c r="AE5" i="2"/>
  <c r="AE6" i="2"/>
  <c r="AE7" i="2"/>
  <c r="AE8" i="2"/>
  <c r="AE9" i="2"/>
  <c r="AE10" i="2"/>
  <c r="AE11" i="2"/>
  <c r="AE12" i="2"/>
  <c r="AE14" i="2"/>
  <c r="AE16" i="2"/>
  <c r="AE17" i="2"/>
  <c r="AE19" i="2"/>
  <c r="AE21" i="2"/>
  <c r="AE23" i="2"/>
  <c r="AE25" i="2"/>
  <c r="AE27" i="2"/>
  <c r="AE29" i="2"/>
  <c r="AE31" i="2"/>
  <c r="AE33" i="2"/>
  <c r="AF4" i="2"/>
  <c r="AF5" i="2"/>
  <c r="AF6" i="2"/>
  <c r="AF7" i="2"/>
  <c r="AF8" i="2"/>
  <c r="AF9" i="2"/>
  <c r="AF10" i="2"/>
  <c r="AF11" i="2"/>
  <c r="AF12" i="2"/>
  <c r="AF13" i="2"/>
  <c r="AF14" i="2"/>
  <c r="AF15" i="2"/>
  <c r="AF16" i="2"/>
  <c r="AF17" i="2"/>
  <c r="AF18" i="2"/>
  <c r="AF19" i="2"/>
  <c r="AF20" i="2"/>
  <c r="AF21" i="2"/>
  <c r="AF22" i="2"/>
  <c r="AF23" i="2"/>
  <c r="AF24" i="2"/>
  <c r="AF25" i="2"/>
  <c r="AF26" i="2"/>
  <c r="AF27" i="2"/>
  <c r="AF28" i="2"/>
  <c r="AF29" i="2"/>
  <c r="AF30" i="2"/>
  <c r="AF31" i="2"/>
  <c r="AF32" i="2"/>
  <c r="AF33" i="2"/>
  <c r="AF34" i="2"/>
  <c r="AG4" i="2"/>
  <c r="AH4" i="2" s="1"/>
  <c r="AG5" i="2"/>
  <c r="AH5" i="2" s="1"/>
  <c r="AG6" i="2"/>
  <c r="AH6" i="2" s="1"/>
  <c r="AG7" i="2"/>
  <c r="AH7" i="2" s="1"/>
  <c r="AG8" i="2"/>
  <c r="AH8" i="2" s="1"/>
  <c r="AG9" i="2"/>
  <c r="AH9" i="2" s="1"/>
  <c r="AG10" i="2"/>
  <c r="AH10" i="2" s="1"/>
  <c r="AG11" i="2"/>
  <c r="AH11" i="2" s="1"/>
  <c r="AG12" i="2"/>
  <c r="AH12" i="2" s="1"/>
  <c r="AG13" i="2"/>
  <c r="AH13" i="2" s="1"/>
  <c r="AG14" i="2"/>
  <c r="AH14" i="2" s="1"/>
  <c r="AG15" i="2"/>
  <c r="AH15" i="2" s="1"/>
  <c r="AG16" i="2"/>
  <c r="AH16" i="2" s="1"/>
  <c r="AG17" i="2"/>
  <c r="AH17" i="2" s="1"/>
  <c r="AG18" i="2"/>
  <c r="AH18" i="2" s="1"/>
  <c r="AG19" i="2"/>
  <c r="AH19" i="2" s="1"/>
  <c r="AG20" i="2"/>
  <c r="AH20" i="2" s="1"/>
  <c r="AG21" i="2"/>
  <c r="AH21" i="2" s="1"/>
  <c r="AG22" i="2"/>
  <c r="AH22" i="2" s="1"/>
  <c r="AG23" i="2"/>
  <c r="AH23" i="2" s="1"/>
  <c r="AG24" i="2"/>
  <c r="AH24" i="2" s="1"/>
  <c r="AG25" i="2"/>
  <c r="AH25" i="2" s="1"/>
  <c r="AG26" i="2"/>
  <c r="AH26" i="2" s="1"/>
  <c r="AG27" i="2"/>
  <c r="AH27" i="2" s="1"/>
  <c r="AG28" i="2"/>
  <c r="AH28" i="2" s="1"/>
  <c r="AG29" i="2"/>
  <c r="AH29" i="2" s="1"/>
  <c r="AG30" i="2"/>
  <c r="AH30" i="2" s="1"/>
  <c r="AG31" i="2"/>
  <c r="AH31" i="2" s="1"/>
  <c r="AG32" i="2"/>
  <c r="AH32" i="2" s="1"/>
  <c r="AG33" i="2"/>
  <c r="AH33" i="2" s="1"/>
  <c r="AG34" i="2"/>
  <c r="AH34" i="2" s="1"/>
  <c r="AE13" i="2"/>
  <c r="AE15" i="2"/>
  <c r="AE18" i="2"/>
  <c r="AE20" i="2"/>
  <c r="AE22" i="2"/>
  <c r="AE24" i="2"/>
  <c r="AE26" i="2"/>
  <c r="AE28" i="2"/>
  <c r="AE30" i="2"/>
  <c r="AE32" i="2"/>
  <c r="AE34" i="2"/>
  <c r="AE3" i="2"/>
  <c r="AG3" i="2"/>
  <c r="AH3" i="2" s="1"/>
  <c r="AM5" i="14"/>
  <c r="AN5" i="14"/>
  <c r="AO5" i="14"/>
  <c r="AM6" i="14"/>
  <c r="AN6" i="14"/>
  <c r="AO6" i="14"/>
  <c r="AM7" i="14"/>
  <c r="AN7" i="14"/>
  <c r="AO7" i="14"/>
  <c r="AM8" i="14"/>
  <c r="AN8" i="14"/>
  <c r="AO8" i="14"/>
  <c r="AM9" i="14"/>
  <c r="AN9" i="14"/>
  <c r="AO9" i="14"/>
  <c r="B36" i="2" l="1" a="1"/>
  <c r="B36" i="2" s="1"/>
  <c r="B35" i="2" a="1"/>
  <c r="B35" i="2" s="1"/>
  <c r="I13" i="2"/>
  <c r="L8" i="35" l="1"/>
  <c r="K7" i="35"/>
  <c r="K6" i="35"/>
  <c r="L5" i="35"/>
  <c r="L9" i="35" s="1"/>
  <c r="K4" i="35"/>
  <c r="K3" i="35"/>
  <c r="K9" i="35" l="1"/>
  <c r="M9" i="35" s="1"/>
  <c r="I9" i="2" l="1"/>
  <c r="I28" i="2"/>
  <c r="I24" i="2"/>
  <c r="K8" i="2"/>
  <c r="K9" i="2"/>
  <c r="K7" i="2"/>
  <c r="I8" i="2"/>
  <c r="I7" i="2"/>
  <c r="I10" i="2" l="1"/>
  <c r="K10" i="2"/>
  <c r="I22" i="2" s="1"/>
  <c r="I21" i="2" l="1"/>
  <c r="K21" i="2" s="1"/>
  <c r="I25" i="2" s="1"/>
  <c r="I12" i="2"/>
  <c r="K12" i="2" s="1"/>
  <c r="I18" i="2"/>
  <c r="K18" i="2" l="1"/>
  <c r="K24" i="2"/>
  <c r="I27" i="2"/>
  <c r="K27" i="2" s="1"/>
  <c r="L36" i="34" l="1"/>
  <c r="L34" i="32"/>
  <c r="L36" i="30"/>
  <c r="L29" i="28"/>
  <c r="L35" i="26"/>
  <c r="L25" i="24"/>
  <c r="L26" i="22"/>
  <c r="L25" i="20"/>
  <c r="L26" i="18"/>
  <c r="L29" i="16"/>
  <c r="L30" i="14"/>
  <c r="L28" i="12"/>
  <c r="L26" i="10"/>
  <c r="L24" i="8"/>
  <c r="L36" i="6"/>
  <c r="L23" i="4"/>
  <c r="L20" i="3"/>
  <c r="AO10" i="3" s="1"/>
  <c r="L42" i="33"/>
  <c r="L33" i="31"/>
  <c r="L32" i="29"/>
  <c r="L32" i="27"/>
  <c r="L26" i="25"/>
  <c r="L31" i="23"/>
  <c r="L27" i="21"/>
  <c r="L27" i="19"/>
  <c r="L32" i="17"/>
  <c r="L26" i="15"/>
  <c r="L26" i="13"/>
  <c r="AO19" i="13" s="1"/>
  <c r="L26" i="11"/>
  <c r="L25" i="9"/>
  <c r="L25" i="7"/>
  <c r="L32" i="5"/>
  <c r="P16" i="2"/>
  <c r="P4" i="2"/>
  <c r="P6" i="2" s="1"/>
  <c r="AO18" i="5" l="1"/>
  <c r="AO22" i="5"/>
  <c r="AO10" i="5"/>
  <c r="AO14" i="5"/>
  <c r="AO27" i="13"/>
  <c r="AO15" i="13"/>
  <c r="AO23" i="13"/>
  <c r="AO11" i="13"/>
  <c r="AO12" i="21"/>
  <c r="AO20" i="21"/>
  <c r="AO24" i="21"/>
  <c r="AO28" i="21"/>
  <c r="AO16" i="21"/>
  <c r="AO24" i="25"/>
  <c r="AO16" i="25"/>
  <c r="AO12" i="25"/>
  <c r="AO28" i="25"/>
  <c r="AO20" i="25"/>
  <c r="AO13" i="29"/>
  <c r="AO21" i="29"/>
  <c r="AO25" i="29"/>
  <c r="AO29" i="29"/>
  <c r="AO17" i="29"/>
  <c r="AO18" i="33"/>
  <c r="AO26" i="33"/>
  <c r="AO34" i="33"/>
  <c r="AO30" i="33"/>
  <c r="AO22" i="33"/>
  <c r="AO11" i="4"/>
  <c r="AO15" i="4"/>
  <c r="AO19" i="4"/>
  <c r="AO23" i="4"/>
  <c r="AO11" i="8"/>
  <c r="AO23" i="8"/>
  <c r="AO15" i="8"/>
  <c r="AO19" i="8"/>
  <c r="AO27" i="12"/>
  <c r="AO11" i="12"/>
  <c r="AO19" i="12"/>
  <c r="AO23" i="12"/>
  <c r="AO15" i="12"/>
  <c r="AO12" i="16"/>
  <c r="AO28" i="16"/>
  <c r="AO20" i="16"/>
  <c r="AO16" i="16"/>
  <c r="AO24" i="16"/>
  <c r="AO12" i="20"/>
  <c r="AO28" i="20"/>
  <c r="AO24" i="20"/>
  <c r="AO16" i="20"/>
  <c r="AO20" i="20"/>
  <c r="AO28" i="24"/>
  <c r="AO16" i="24"/>
  <c r="AO24" i="24"/>
  <c r="AO12" i="24"/>
  <c r="AO20" i="24"/>
  <c r="AO11" i="9"/>
  <c r="AO15" i="9"/>
  <c r="AO19" i="9"/>
  <c r="AO23" i="9"/>
  <c r="AO11" i="7"/>
  <c r="AO23" i="7"/>
  <c r="AO15" i="7"/>
  <c r="AO19" i="7"/>
  <c r="AO11" i="11"/>
  <c r="AO23" i="11"/>
  <c r="AO15" i="11"/>
  <c r="AO27" i="11"/>
  <c r="AO19" i="11"/>
  <c r="AO28" i="15"/>
  <c r="AO16" i="15"/>
  <c r="AO12" i="15"/>
  <c r="AO20" i="15"/>
  <c r="AO24" i="15"/>
  <c r="AO20" i="19"/>
  <c r="AO24" i="19"/>
  <c r="AO28" i="19"/>
  <c r="AO12" i="19"/>
  <c r="AO16" i="19"/>
  <c r="AO20" i="27"/>
  <c r="AO28" i="27"/>
  <c r="AO12" i="27"/>
  <c r="AO16" i="27"/>
  <c r="AO24" i="27"/>
  <c r="AO22" i="3"/>
  <c r="AO18" i="3"/>
  <c r="AO14" i="3"/>
  <c r="AO32" i="6"/>
  <c r="AO20" i="6"/>
  <c r="AO24" i="6"/>
  <c r="AO28" i="6"/>
  <c r="AO12" i="10"/>
  <c r="AO24" i="10"/>
  <c r="AO16" i="10"/>
  <c r="AO20" i="10"/>
  <c r="AO12" i="18"/>
  <c r="AO24" i="18"/>
  <c r="AO16" i="18"/>
  <c r="AO20" i="18"/>
  <c r="AO28" i="18"/>
  <c r="AO12" i="22"/>
  <c r="AO20" i="22"/>
  <c r="AO16" i="22"/>
  <c r="AO24" i="22"/>
  <c r="AO28" i="22"/>
  <c r="AO12" i="26"/>
  <c r="AO16" i="26"/>
  <c r="AO28" i="26"/>
  <c r="AO24" i="26"/>
  <c r="AO20" i="26"/>
  <c r="AO17" i="30"/>
  <c r="AO29" i="30"/>
  <c r="AO33" i="30"/>
  <c r="AO21" i="30"/>
  <c r="AO25" i="30"/>
  <c r="AO20" i="34"/>
  <c r="AO28" i="34"/>
  <c r="AO16" i="34"/>
  <c r="AO32" i="34"/>
  <c r="AO24" i="34"/>
  <c r="AO13" i="14"/>
  <c r="AO29" i="14"/>
  <c r="AO21" i="14"/>
  <c r="AO25" i="14"/>
  <c r="AO17" i="14"/>
  <c r="AO15" i="17"/>
  <c r="AO31" i="17"/>
  <c r="AO19" i="17"/>
  <c r="AO23" i="17"/>
  <c r="AO27" i="17"/>
  <c r="AO13" i="28"/>
  <c r="AO29" i="28"/>
  <c r="AO17" i="28"/>
  <c r="AO25" i="28"/>
  <c r="AO21" i="28"/>
  <c r="AO31" i="23"/>
  <c r="AO19" i="23"/>
  <c r="AO15" i="23"/>
  <c r="AO23" i="23"/>
  <c r="AO27" i="23"/>
  <c r="AO25" i="32"/>
  <c r="AO33" i="32"/>
  <c r="AO17" i="32"/>
  <c r="AO21" i="32"/>
  <c r="AO29" i="32"/>
  <c r="AO33" i="31"/>
  <c r="AO25" i="31"/>
  <c r="AO17" i="31"/>
  <c r="AO21" i="31"/>
  <c r="AO29" i="31"/>
  <c r="P11" i="2"/>
  <c r="P12" i="2" s="1"/>
  <c r="P13" i="2" s="1"/>
  <c r="P14" i="2" s="1"/>
  <c r="P17" i="2" s="1"/>
  <c r="B42" i="2" a="1"/>
  <c r="B42" i="2" s="1"/>
  <c r="E42" i="2" s="1"/>
  <c r="B43" i="2" a="1"/>
  <c r="B43" i="2" s="1"/>
  <c r="E43" i="2" s="1"/>
  <c r="B48" i="2" a="1"/>
  <c r="B48" i="2" s="1"/>
  <c r="E48" i="2" s="1"/>
  <c r="B51" i="2" a="1"/>
  <c r="B51" i="2" s="1"/>
  <c r="E51" i="2" s="1"/>
  <c r="B56" i="2" a="1"/>
  <c r="B56" i="2" s="1"/>
  <c r="B59" i="2" a="1"/>
  <c r="B59" i="2" s="1"/>
  <c r="B64" i="2" a="1"/>
  <c r="B64" i="2" s="1"/>
  <c r="B67" i="2" a="1"/>
  <c r="B67" i="2" s="1"/>
  <c r="B41" i="2" a="1"/>
  <c r="B41" i="2" s="1"/>
  <c r="E41" i="2" s="1"/>
  <c r="B49" i="2" a="1"/>
  <c r="B49" i="2" s="1"/>
  <c r="E49" i="2" s="1"/>
  <c r="B54" i="2" a="1"/>
  <c r="B54" i="2" s="1"/>
  <c r="B57" i="2" a="1"/>
  <c r="B57" i="2" s="1"/>
  <c r="B62" i="2" a="1"/>
  <c r="B62" i="2" s="1"/>
  <c r="B65" i="2" a="1"/>
  <c r="B65" i="2" s="1"/>
  <c r="B70" i="2" a="1"/>
  <c r="B70" i="2" s="1"/>
  <c r="B46" i="2" a="1"/>
  <c r="B46" i="2" s="1"/>
  <c r="E46" i="2" s="1"/>
  <c r="B44" i="2" a="1"/>
  <c r="B44" i="2" s="1"/>
  <c r="E44" i="2" s="1"/>
  <c r="B47" i="2" a="1"/>
  <c r="B47" i="2" s="1"/>
  <c r="E47" i="2" s="1"/>
  <c r="B52" i="2" a="1"/>
  <c r="B52" i="2" s="1"/>
  <c r="E52" i="2" s="1"/>
  <c r="B55" i="2" a="1"/>
  <c r="B55" i="2" s="1"/>
  <c r="B60" i="2" a="1"/>
  <c r="B60" i="2" s="1"/>
  <c r="B63" i="2" a="1"/>
  <c r="B63" i="2" s="1"/>
  <c r="B68" i="2" a="1"/>
  <c r="B68" i="2" s="1"/>
  <c r="B71" i="2" a="1"/>
  <c r="B71" i="2" s="1"/>
  <c r="B45" i="2" a="1"/>
  <c r="B45" i="2" s="1"/>
  <c r="E45" i="2" s="1"/>
  <c r="B50" i="2" a="1"/>
  <c r="B50" i="2" s="1"/>
  <c r="E50" i="2" s="1"/>
  <c r="B53" i="2" a="1"/>
  <c r="B53" i="2" s="1"/>
  <c r="B58" i="2" a="1"/>
  <c r="B58" i="2" s="1"/>
  <c r="B61" i="2" a="1"/>
  <c r="B61" i="2" s="1"/>
  <c r="B66" i="2" a="1"/>
  <c r="B66" i="2" s="1"/>
  <c r="B69" i="2" a="1"/>
  <c r="B69" i="2" s="1"/>
  <c r="B72" i="2" a="1"/>
  <c r="B72" i="2" s="1"/>
  <c r="AO28" i="13" l="1"/>
  <c r="AO29" i="13" s="1"/>
  <c r="AO30" i="13" s="1"/>
  <c r="AO29" i="19"/>
  <c r="AO30" i="19" s="1"/>
  <c r="AO31" i="19" s="1"/>
  <c r="AO33" i="34"/>
  <c r="AO34" i="34" s="1"/>
  <c r="AO35" i="34" s="1"/>
  <c r="AO29" i="26"/>
  <c r="AO30" i="26" s="1"/>
  <c r="AO31" i="26" s="1"/>
  <c r="AO29" i="18"/>
  <c r="AO30" i="18" s="1"/>
  <c r="AO31" i="18" s="1"/>
  <c r="AO25" i="10"/>
  <c r="AO26" i="10" s="1"/>
  <c r="AO27" i="10" s="1"/>
  <c r="AO28" i="11"/>
  <c r="AO29" i="11" s="1"/>
  <c r="AO30" i="11" s="1"/>
  <c r="AO24" i="7"/>
  <c r="AO25" i="7" s="1"/>
  <c r="AO26" i="7" s="1"/>
  <c r="AO29" i="24"/>
  <c r="AO30" i="24" s="1"/>
  <c r="AO31" i="24" s="1"/>
  <c r="AO29" i="20"/>
  <c r="AO30" i="20" s="1"/>
  <c r="AO31" i="20" s="1"/>
  <c r="AO24" i="8"/>
  <c r="AO25" i="8" s="1"/>
  <c r="AO26" i="8" s="1"/>
  <c r="AO24" i="4"/>
  <c r="AO25" i="4" s="1"/>
  <c r="AO26" i="4" s="1"/>
  <c r="AO30" i="29"/>
  <c r="AO31" i="29" s="1"/>
  <c r="AO32" i="29" s="1"/>
  <c r="AO29" i="21"/>
  <c r="AO30" i="21" s="1"/>
  <c r="AO31" i="21" s="1"/>
  <c r="L43" i="33"/>
  <c r="L34" i="31"/>
  <c r="L33" i="29"/>
  <c r="L33" i="27"/>
  <c r="L27" i="25"/>
  <c r="L32" i="23"/>
  <c r="L28" i="21"/>
  <c r="L28" i="19"/>
  <c r="L33" i="17"/>
  <c r="L27" i="15"/>
  <c r="L27" i="13"/>
  <c r="L27" i="11"/>
  <c r="L26" i="9"/>
  <c r="L26" i="7"/>
  <c r="L33" i="5"/>
  <c r="L37" i="34"/>
  <c r="L35" i="32"/>
  <c r="L37" i="30"/>
  <c r="L30" i="28"/>
  <c r="L36" i="26"/>
  <c r="L26" i="24"/>
  <c r="L27" i="22"/>
  <c r="L26" i="20"/>
  <c r="L27" i="18"/>
  <c r="L30" i="16"/>
  <c r="L31" i="14"/>
  <c r="L29" i="12"/>
  <c r="L27" i="10"/>
  <c r="L25" i="8"/>
  <c r="L37" i="6"/>
  <c r="L24" i="4"/>
  <c r="L21" i="3"/>
  <c r="AO34" i="30"/>
  <c r="AO35" i="30" s="1"/>
  <c r="AO36" i="30" s="1"/>
  <c r="AO29" i="22"/>
  <c r="AO30" i="22" s="1"/>
  <c r="AO31" i="22" s="1"/>
  <c r="AO33" i="6"/>
  <c r="AO34" i="6" s="1"/>
  <c r="AO35" i="6" s="1"/>
  <c r="AO23" i="3"/>
  <c r="AO24" i="3" s="1"/>
  <c r="AO25" i="3" s="1"/>
  <c r="AO29" i="27"/>
  <c r="AO30" i="27" s="1"/>
  <c r="AO31" i="27" s="1"/>
  <c r="AO29" i="15"/>
  <c r="AO30" i="15" s="1"/>
  <c r="AO31" i="15" s="1"/>
  <c r="AO24" i="9"/>
  <c r="AO25" i="9" s="1"/>
  <c r="AO26" i="9" s="1"/>
  <c r="AO29" i="16"/>
  <c r="AO30" i="16" s="1"/>
  <c r="AO31" i="16" s="1"/>
  <c r="AO28" i="12"/>
  <c r="AO29" i="12" s="1"/>
  <c r="AO30" i="12" s="1"/>
  <c r="AO35" i="33"/>
  <c r="AO36" i="33" s="1"/>
  <c r="AO37" i="33" s="1"/>
  <c r="AO29" i="25"/>
  <c r="AO30" i="25" s="1"/>
  <c r="AO31" i="25" s="1"/>
  <c r="AO23" i="5"/>
  <c r="AO24" i="5" s="1"/>
  <c r="AO25" i="5" s="1"/>
  <c r="AO34" i="31"/>
  <c r="AO35" i="31" s="1"/>
  <c r="AO36" i="31" s="1"/>
  <c r="AO32" i="23"/>
  <c r="AO33" i="23" s="1"/>
  <c r="AO34" i="23" s="1"/>
  <c r="AO32" i="17"/>
  <c r="AO33" i="17" s="1"/>
  <c r="AO34" i="17" s="1"/>
  <c r="AO34" i="32"/>
  <c r="AO35" i="32" s="1"/>
  <c r="AO36" i="32" s="1"/>
  <c r="AO30" i="28"/>
  <c r="AO31" i="28" s="1"/>
  <c r="AO32" i="28" s="1"/>
  <c r="AO30" i="14"/>
  <c r="AO31" i="14" s="1"/>
  <c r="AO32" i="14" s="1"/>
  <c r="AY10" i="3" l="1"/>
  <c r="AY14" i="3"/>
  <c r="AY18" i="3"/>
  <c r="AY22" i="3"/>
  <c r="AY20" i="6"/>
  <c r="AY32" i="6"/>
  <c r="AY28" i="6"/>
  <c r="AY24" i="6"/>
  <c r="AY12" i="10"/>
  <c r="AY24" i="10"/>
  <c r="AY16" i="10"/>
  <c r="AY20" i="10"/>
  <c r="AY12" i="18"/>
  <c r="AY20" i="18"/>
  <c r="AY24" i="18"/>
  <c r="AY16" i="18"/>
  <c r="AY28" i="18"/>
  <c r="AY12" i="22"/>
  <c r="AY24" i="22"/>
  <c r="AY28" i="22"/>
  <c r="AY16" i="22"/>
  <c r="AY20" i="22"/>
  <c r="AY12" i="26"/>
  <c r="AY16" i="26"/>
  <c r="AY28" i="26"/>
  <c r="AY24" i="26"/>
  <c r="AY20" i="26"/>
  <c r="AY29" i="30"/>
  <c r="AY17" i="30"/>
  <c r="AY21" i="30"/>
  <c r="AY25" i="30"/>
  <c r="AY33" i="30"/>
  <c r="AY16" i="34"/>
  <c r="AY28" i="34"/>
  <c r="AY20" i="34"/>
  <c r="AY32" i="34"/>
  <c r="AY24" i="34"/>
  <c r="AY23" i="7"/>
  <c r="AY11" i="7"/>
  <c r="AY19" i="7"/>
  <c r="AY15" i="7"/>
  <c r="AY15" i="11"/>
  <c r="AY27" i="11"/>
  <c r="AY23" i="11"/>
  <c r="AY11" i="11"/>
  <c r="AY19" i="11"/>
  <c r="AY12" i="15"/>
  <c r="AY28" i="15"/>
  <c r="AY20" i="15"/>
  <c r="AY24" i="15"/>
  <c r="AY16" i="15"/>
  <c r="AY12" i="19"/>
  <c r="AY28" i="19"/>
  <c r="AY20" i="19"/>
  <c r="AY16" i="19"/>
  <c r="AY24" i="19"/>
  <c r="AY12" i="27"/>
  <c r="AY28" i="27"/>
  <c r="AY16" i="27"/>
  <c r="AY20" i="27"/>
  <c r="AY24" i="27"/>
  <c r="AY11" i="4"/>
  <c r="AY23" i="4"/>
  <c r="AY15" i="4"/>
  <c r="AY19" i="4"/>
  <c r="AY15" i="8"/>
  <c r="AY23" i="8"/>
  <c r="AY11" i="8"/>
  <c r="AY19" i="8"/>
  <c r="AY11" i="12"/>
  <c r="AY15" i="12"/>
  <c r="AY23" i="12"/>
  <c r="AY19" i="12"/>
  <c r="AY27" i="12"/>
  <c r="AY12" i="16"/>
  <c r="AY24" i="16"/>
  <c r="AY16" i="16"/>
  <c r="AY20" i="16"/>
  <c r="AY28" i="16"/>
  <c r="AY12" i="20"/>
  <c r="AY20" i="20"/>
  <c r="AY28" i="20"/>
  <c r="AY16" i="20"/>
  <c r="AY24" i="20"/>
  <c r="AY28" i="24"/>
  <c r="AY12" i="24"/>
  <c r="AY24" i="24"/>
  <c r="AY20" i="24"/>
  <c r="AY16" i="24"/>
  <c r="AY10" i="5"/>
  <c r="AY22" i="5"/>
  <c r="AY14" i="5"/>
  <c r="AY18" i="5"/>
  <c r="AY23" i="9"/>
  <c r="AY19" i="9"/>
  <c r="AY11" i="9"/>
  <c r="AY15" i="9"/>
  <c r="AY11" i="13"/>
  <c r="AY19" i="13"/>
  <c r="AY23" i="13"/>
  <c r="AY15" i="13"/>
  <c r="AY27" i="13"/>
  <c r="AY12" i="21"/>
  <c r="AY28" i="21"/>
  <c r="AY20" i="21"/>
  <c r="AY24" i="21"/>
  <c r="AY16" i="21"/>
  <c r="AY12" i="25"/>
  <c r="AY20" i="25"/>
  <c r="AY28" i="25"/>
  <c r="AY16" i="25"/>
  <c r="AY24" i="25"/>
  <c r="AY13" i="29"/>
  <c r="AY29" i="29"/>
  <c r="AY21" i="29"/>
  <c r="AY25" i="29"/>
  <c r="AY17" i="29"/>
  <c r="AY18" i="33"/>
  <c r="AY22" i="33"/>
  <c r="AY30" i="33"/>
  <c r="AY26" i="33"/>
  <c r="AY34" i="33"/>
  <c r="AY31" i="17"/>
  <c r="AY27" i="17"/>
  <c r="AY15" i="17"/>
  <c r="AY23" i="17"/>
  <c r="AY19" i="17"/>
  <c r="AY29" i="28"/>
  <c r="AY25" i="28"/>
  <c r="AY17" i="28"/>
  <c r="AY13" i="28"/>
  <c r="AY21" i="28"/>
  <c r="AY25" i="32"/>
  <c r="AY17" i="32"/>
  <c r="AY21" i="32"/>
  <c r="AY29" i="32"/>
  <c r="AY33" i="32"/>
  <c r="AY13" i="14"/>
  <c r="AY21" i="14"/>
  <c r="AY29" i="14"/>
  <c r="AY17" i="14"/>
  <c r="AY25" i="14"/>
  <c r="AY15" i="23"/>
  <c r="AY31" i="23"/>
  <c r="AY19" i="23"/>
  <c r="AY27" i="23"/>
  <c r="AY23" i="23"/>
  <c r="AY21" i="31"/>
  <c r="AY29" i="31"/>
  <c r="AY17" i="31"/>
  <c r="AY25" i="31"/>
  <c r="AY33" i="31"/>
  <c r="AY24" i="9" l="1"/>
  <c r="AY25" i="9" s="1"/>
  <c r="AY26" i="9" s="1"/>
  <c r="AY24" i="8"/>
  <c r="AY25" i="8" s="1"/>
  <c r="AY26" i="8" s="1"/>
  <c r="AY35" i="33"/>
  <c r="AY36" i="33" s="1"/>
  <c r="AY37" i="33" s="1"/>
  <c r="AY29" i="25"/>
  <c r="AY30" i="25" s="1"/>
  <c r="AY31" i="25" s="1"/>
  <c r="AY28" i="13"/>
  <c r="AY29" i="13" s="1"/>
  <c r="AY30" i="13" s="1"/>
  <c r="AY23" i="5"/>
  <c r="AY24" i="5" s="1"/>
  <c r="AY25" i="5" s="1"/>
  <c r="AY29" i="24"/>
  <c r="AY30" i="24" s="1"/>
  <c r="AY31" i="24" s="1"/>
  <c r="AY29" i="20"/>
  <c r="AY30" i="20" s="1"/>
  <c r="AY31" i="20" s="1"/>
  <c r="AY28" i="12"/>
  <c r="AY29" i="12" s="1"/>
  <c r="AY30" i="12" s="1"/>
  <c r="AY24" i="4"/>
  <c r="AY25" i="4" s="1"/>
  <c r="AY26" i="4" s="1"/>
  <c r="AY29" i="19"/>
  <c r="AY30" i="19" s="1"/>
  <c r="AY31" i="19" s="1"/>
  <c r="AY29" i="22"/>
  <c r="AY30" i="22" s="1"/>
  <c r="AY31" i="22" s="1"/>
  <c r="AY30" i="29"/>
  <c r="AY31" i="29" s="1"/>
  <c r="AY32" i="29" s="1"/>
  <c r="AY29" i="21"/>
  <c r="AY30" i="21" s="1"/>
  <c r="AY31" i="21" s="1"/>
  <c r="AY29" i="16"/>
  <c r="AY30" i="16" s="1"/>
  <c r="AY31" i="16" s="1"/>
  <c r="AY29" i="27"/>
  <c r="AY30" i="27" s="1"/>
  <c r="AY31" i="27" s="1"/>
  <c r="AY29" i="15"/>
  <c r="AY30" i="15" s="1"/>
  <c r="AY31" i="15" s="1"/>
  <c r="AY28" i="11"/>
  <c r="AY29" i="11" s="1"/>
  <c r="AY30" i="11" s="1"/>
  <c r="AY24" i="7"/>
  <c r="AY25" i="7" s="1"/>
  <c r="AY26" i="7" s="1"/>
  <c r="AY33" i="34"/>
  <c r="AY34" i="34" s="1"/>
  <c r="AY35" i="34" s="1"/>
  <c r="AY34" i="30"/>
  <c r="AY35" i="30" s="1"/>
  <c r="AY36" i="30" s="1"/>
  <c r="AY29" i="26"/>
  <c r="AY30" i="26" s="1"/>
  <c r="AY31" i="26" s="1"/>
  <c r="AY29" i="18"/>
  <c r="AY30" i="18" s="1"/>
  <c r="AY31" i="18" s="1"/>
  <c r="AY25" i="10"/>
  <c r="AY26" i="10" s="1"/>
  <c r="AY27" i="10" s="1"/>
  <c r="AY33" i="6"/>
  <c r="AY34" i="6" s="1"/>
  <c r="AY35" i="6" s="1"/>
  <c r="AY23" i="3"/>
  <c r="AY24" i="3" s="1"/>
  <c r="AY25" i="3" s="1"/>
  <c r="AY34" i="31"/>
  <c r="AY35" i="31" s="1"/>
  <c r="AY36" i="31" s="1"/>
  <c r="AY30" i="14"/>
  <c r="AY31" i="14" s="1"/>
  <c r="AY32" i="14" s="1"/>
  <c r="AY34" i="32"/>
  <c r="AY35" i="32" s="1"/>
  <c r="AY36" i="32" s="1"/>
  <c r="AY32" i="23"/>
  <c r="AY33" i="23" s="1"/>
  <c r="AY34" i="23" s="1"/>
  <c r="AY30" i="28"/>
  <c r="AY31" i="28" s="1"/>
  <c r="AY32" i="28" s="1"/>
  <c r="AY32" i="17"/>
  <c r="AY33" i="17" s="1"/>
  <c r="AY34" i="17" s="1"/>
</calcChain>
</file>

<file path=xl/comments1.xml><?xml version="1.0" encoding="utf-8"?>
<comments xmlns="http://schemas.openxmlformats.org/spreadsheetml/2006/main">
  <authors>
    <author>r.stranzenbach</author>
  </authors>
  <commentList>
    <comment ref="C7" authorId="0">
      <text>
        <r>
          <rPr>
            <b/>
            <sz val="9"/>
            <color indexed="81"/>
            <rFont val="Tahoma"/>
            <family val="2"/>
          </rPr>
          <t xml:space="preserve">Hinweis:
</t>
        </r>
        <r>
          <rPr>
            <sz val="9"/>
            <color indexed="81"/>
            <rFont val="Tahoma"/>
            <family val="2"/>
          </rPr>
          <t>Geben sie hier die Anzahl der benötigten Schichten pro Woche an</t>
        </r>
        <r>
          <rPr>
            <sz val="9"/>
            <color indexed="81"/>
            <rFont val="Tahoma"/>
            <family val="2"/>
          </rPr>
          <t xml:space="preserve">
</t>
        </r>
      </text>
    </comment>
    <comment ref="G7" authorId="0">
      <text>
        <r>
          <rPr>
            <b/>
            <sz val="9"/>
            <color indexed="81"/>
            <rFont val="Tahoma"/>
            <family val="2"/>
          </rPr>
          <t>Hinweis:</t>
        </r>
        <r>
          <rPr>
            <sz val="9"/>
            <color indexed="81"/>
            <rFont val="Tahoma"/>
            <family val="2"/>
          </rPr>
          <t xml:space="preserve">
Die pro Schicht benötigten Arbeitspersonen</t>
        </r>
      </text>
    </comment>
    <comment ref="P10" authorId="0">
      <text>
        <r>
          <rPr>
            <b/>
            <sz val="9"/>
            <color indexed="81"/>
            <rFont val="Tahoma"/>
            <family val="2"/>
          </rPr>
          <t>Hinweis:</t>
        </r>
        <r>
          <rPr>
            <sz val="9"/>
            <color indexed="81"/>
            <rFont val="Tahoma"/>
            <family val="2"/>
          </rPr>
          <t xml:space="preserve">
Anteil der Abwesenheit durch Krankheit in Prozent (Durchschnitt des Jahres)</t>
        </r>
      </text>
    </comment>
    <comment ref="K15" authorId="0">
      <text>
        <r>
          <rPr>
            <b/>
            <sz val="9"/>
            <color indexed="81"/>
            <rFont val="Tahoma"/>
            <family val="2"/>
          </rPr>
          <t>Hinweis:</t>
        </r>
        <r>
          <rPr>
            <sz val="9"/>
            <color indexed="81"/>
            <rFont val="Tahoma"/>
            <family val="2"/>
          </rPr>
          <t xml:space="preserve">
Die wöchentliche Arbeitszeit laut Vertrag.</t>
        </r>
      </text>
    </comment>
    <comment ref="K30" authorId="0">
      <text>
        <r>
          <rPr>
            <b/>
            <sz val="9"/>
            <color indexed="81"/>
            <rFont val="Tahoma"/>
            <family val="2"/>
          </rPr>
          <t>Hinweis:</t>
        </r>
        <r>
          <rPr>
            <sz val="9"/>
            <color indexed="81"/>
            <rFont val="Tahoma"/>
            <family val="2"/>
          </rPr>
          <t xml:space="preserve">
Hier könnne sie etwas experimentieren um mögliche Schichtmodell zu finden.</t>
        </r>
      </text>
    </comment>
  </commentList>
</comments>
</file>

<file path=xl/sharedStrings.xml><?xml version="1.0" encoding="utf-8"?>
<sst xmlns="http://schemas.openxmlformats.org/spreadsheetml/2006/main" count="8562" uniqueCount="306">
  <si>
    <t>Frühschicht</t>
  </si>
  <si>
    <t>Spätschicht</t>
  </si>
  <si>
    <t>Nachtschicht</t>
  </si>
  <si>
    <t>Schichtart</t>
  </si>
  <si>
    <t>Häufigkeit</t>
  </si>
  <si>
    <t>Dauer - unbezahlte Pausen</t>
  </si>
  <si>
    <t>*</t>
  </si>
  <si>
    <t>Besetzungsstärke</t>
  </si>
  <si>
    <t>[Personen]</t>
  </si>
  <si>
    <t>=</t>
  </si>
  <si>
    <t>Arbeitsstunden</t>
  </si>
  <si>
    <t>Einsätze</t>
  </si>
  <si>
    <t>Brutto Betriebszeit</t>
  </si>
  <si>
    <t>Arbeitsstunden pro Woche gesamt</t>
  </si>
  <si>
    <t>Soll-WAZ</t>
  </si>
  <si>
    <t>Personen</t>
  </si>
  <si>
    <t>Ø Schichtlänge</t>
  </si>
  <si>
    <t>Gesamtzahl der Einsätze</t>
  </si>
  <si>
    <t>Ø Einsätze</t>
  </si>
  <si>
    <t>durchschnittliche Schichtlänge</t>
  </si>
  <si>
    <t>Gruppen</t>
  </si>
  <si>
    <t>Brutto-Betriebszeit</t>
  </si>
  <si>
    <t>Tage</t>
  </si>
  <si>
    <t>Abwesenheitsfaktor</t>
  </si>
  <si>
    <t>WAZ</t>
  </si>
  <si>
    <t>Stunden</t>
  </si>
  <si>
    <t>Besetzung</t>
  </si>
  <si>
    <t>Mo</t>
  </si>
  <si>
    <t>Di</t>
  </si>
  <si>
    <t>Mi</t>
  </si>
  <si>
    <t>Do</t>
  </si>
  <si>
    <t>Fr</t>
  </si>
  <si>
    <t>Sa</t>
  </si>
  <si>
    <t>So</t>
  </si>
  <si>
    <t>F</t>
  </si>
  <si>
    <t>S</t>
  </si>
  <si>
    <t>N</t>
  </si>
  <si>
    <t>Gruppe 1</t>
  </si>
  <si>
    <t>Gruppe 2</t>
  </si>
  <si>
    <t>Gruppe 3</t>
  </si>
  <si>
    <t>Gruppe 4</t>
  </si>
  <si>
    <t>Gesamt</t>
  </si>
  <si>
    <t>Vertraglich vereinbarte Arbeitszeit, welche innerhalb 
des Ausgleichszeitraumes eingehalten werden muss.</t>
  </si>
  <si>
    <t>durchschnittliche Besetzungsstärke</t>
  </si>
  <si>
    <t>Gesamt [Tage]</t>
  </si>
  <si>
    <t>Ist-Arbeitstage [Anzahl]</t>
  </si>
  <si>
    <t>Feiertage pro Jahr [Anzahl]</t>
  </si>
  <si>
    <t>Urlaubstage pro Jahr [Anzahl]</t>
  </si>
  <si>
    <t>Kalenderwochen pro Jahr [Anzahl]</t>
  </si>
  <si>
    <t>Std</t>
  </si>
  <si>
    <t>[Std]</t>
  </si>
  <si>
    <t>Berechnung des Soll-Personalbedarfs</t>
  </si>
  <si>
    <t>Ist-Personalbedarf</t>
  </si>
  <si>
    <t>Gruppe 5</t>
  </si>
  <si>
    <t>Gruppe 6</t>
  </si>
  <si>
    <t>Gruppe 7</t>
  </si>
  <si>
    <t>Gruppe 8</t>
  </si>
  <si>
    <t>Schichten</t>
  </si>
  <si>
    <t>D1</t>
  </si>
  <si>
    <t>D2</t>
  </si>
  <si>
    <t>D3</t>
  </si>
  <si>
    <t>D4</t>
  </si>
  <si>
    <t>D5</t>
  </si>
  <si>
    <t>D6</t>
  </si>
  <si>
    <t>D7</t>
  </si>
  <si>
    <t>D8</t>
  </si>
  <si>
    <t>T1</t>
  </si>
  <si>
    <t>T2</t>
  </si>
  <si>
    <t>T3</t>
  </si>
  <si>
    <t>T4</t>
  </si>
  <si>
    <t>T5</t>
  </si>
  <si>
    <t>T6</t>
  </si>
  <si>
    <t>T7</t>
  </si>
  <si>
    <t>T8</t>
  </si>
  <si>
    <t>T9</t>
  </si>
  <si>
    <t>T10</t>
  </si>
  <si>
    <t>T11</t>
  </si>
  <si>
    <t>T12</t>
  </si>
  <si>
    <t>T13</t>
  </si>
  <si>
    <t>T14</t>
  </si>
  <si>
    <t>T15</t>
  </si>
  <si>
    <t>V1</t>
  </si>
  <si>
    <t>V2</t>
  </si>
  <si>
    <t>V3</t>
  </si>
  <si>
    <t>V4</t>
  </si>
  <si>
    <t>V5</t>
  </si>
  <si>
    <t>V6</t>
  </si>
  <si>
    <t>V7</t>
  </si>
  <si>
    <t>V8</t>
  </si>
  <si>
    <t>V9</t>
  </si>
  <si>
    <t>Anzahl Schichten</t>
  </si>
  <si>
    <t>Prüfung Eingaben allgemein</t>
  </si>
  <si>
    <t>Prüfung WAZ</t>
  </si>
  <si>
    <t>Prüfung Gruppen</t>
  </si>
  <si>
    <t>∑</t>
  </si>
  <si>
    <t>Woche 2</t>
  </si>
  <si>
    <t>Woche 1</t>
  </si>
  <si>
    <t>Wochenweiser Wechsel mit zwei Gruppen</t>
  </si>
  <si>
    <t>Woche 3</t>
  </si>
  <si>
    <t>Wochenweiser Wechsel mit drei Gruppen und einer Spätschicht mit halber Besetzungsstärke</t>
  </si>
  <si>
    <t>Wochenweiser Wechsel mit zwei Gruppen und früher Schicht am Samstag</t>
  </si>
  <si>
    <t>Woche 12</t>
  </si>
  <si>
    <t>Woche 11</t>
  </si>
  <si>
    <t>Woche 10</t>
  </si>
  <si>
    <t>Woche 9</t>
  </si>
  <si>
    <t>Woche 8</t>
  </si>
  <si>
    <t>Woche 7</t>
  </si>
  <si>
    <t>Woche 6</t>
  </si>
  <si>
    <t>Woche 5</t>
  </si>
  <si>
    <t>Woche 4</t>
  </si>
  <si>
    <t>Wochenweiser Wechsel mit rollierenden Freischichten; Zwei Schichtgruppen mit jeweils sechs Untergruppen</t>
  </si>
  <si>
    <t>Mittellanger Wechsel</t>
  </si>
  <si>
    <t>Langer Wechsel</t>
  </si>
  <si>
    <t>Langer Rückwärtswechsel</t>
  </si>
  <si>
    <t>Langer Vorwärtswechsel mit halber Besetzungsstärke in der Nachtschicht</t>
  </si>
  <si>
    <t>Kurzer Vorwärtswechsel</t>
  </si>
  <si>
    <t>Mittellanger Vorwärtswechsel</t>
  </si>
  <si>
    <t>Langer Frühschichtblock Variante 1</t>
  </si>
  <si>
    <t>Langer Frühschichtblock Variante 2</t>
  </si>
  <si>
    <t>Kurzer Vorwärtswechsel mit langen Arbeits- und Freizeitblöcken</t>
  </si>
  <si>
    <t>Fester Rhythmus 6 Arbeitstage im kurzen Vorwärtswechsel und 4 freie Tage</t>
  </si>
  <si>
    <t>Gruppe 9</t>
  </si>
  <si>
    <t>Nur gleiche Schicht im Arbeitsblock</t>
  </si>
  <si>
    <t>Schichtsystem mit unterschiedlichem Tag-Wochen-Personalbedarf</t>
  </si>
  <si>
    <t>Gruppe 10</t>
  </si>
  <si>
    <t>Beschreibung des Modells</t>
  </si>
  <si>
    <t>manuelle Gruppeneingabe</t>
  </si>
  <si>
    <t>Abwesenheitsquote</t>
  </si>
  <si>
    <t>Anwesenheitsquote</t>
  </si>
  <si>
    <t>Berechnung eines Schichtplans</t>
  </si>
  <si>
    <t>vorgeschlagene Gruppen pro Schichtplan</t>
  </si>
  <si>
    <t>pro Woche</t>
  </si>
  <si>
    <t>Negativ</t>
  </si>
  <si>
    <t>1.</t>
  </si>
  <si>
    <t>2.</t>
  </si>
  <si>
    <t>3.</t>
  </si>
  <si>
    <t>4.</t>
  </si>
  <si>
    <t>Gefahr von Überstunden hoch</t>
  </si>
  <si>
    <t>5.</t>
  </si>
  <si>
    <t>6.</t>
  </si>
  <si>
    <t>Positiv</t>
  </si>
  <si>
    <t>Max. 3 Nachtschichten in Folge</t>
  </si>
  <si>
    <t>Mind. 2 freie Tage nach der Nachtschichtfolge</t>
  </si>
  <si>
    <t>Ein komplett freies Wochenende innerhalb von 4 Wochen</t>
  </si>
  <si>
    <t>Max. 3 Spätschichten in Folge</t>
  </si>
  <si>
    <t>Lange Freizeitblöcke</t>
  </si>
  <si>
    <t>Gefahr von Überstunden gering</t>
  </si>
  <si>
    <t>Massierung von Arbeitszeit: immer 7 Arbeitstage in Folge</t>
  </si>
  <si>
    <t xml:space="preserve"> Massierung von Arbeitszeit: Immer 7 Arbeitstage in Folge</t>
  </si>
  <si>
    <t>3 freie Tage nach der Nachtschichtfolge</t>
  </si>
  <si>
    <t>1 langes freies Wochenende</t>
  </si>
  <si>
    <t>Lange Ruhezeiten zwischen den Arbeitsblöcken (80 und 56 Stunden)</t>
  </si>
  <si>
    <t>Kurzer Schichtzyklus (4 Wochen)</t>
  </si>
  <si>
    <t>Überschau- und vorhersehbar</t>
  </si>
  <si>
    <t>7 Nachtschichten in Folge</t>
  </si>
  <si>
    <t>7 Spätschichten in Folge</t>
  </si>
  <si>
    <t>Rückwärtswechsel</t>
  </si>
  <si>
    <t xml:space="preserve">4. </t>
  </si>
  <si>
    <t>einfacher, vorhersehbarer Rhythmus</t>
  </si>
  <si>
    <t>Massierung von Arbeitszeit: immer 6 Arbeitstage in Folge</t>
  </si>
  <si>
    <t>Gleichmäßige Verteilung freier Wochenenden nicht immer gegeben</t>
  </si>
  <si>
    <t>kurzer Vorwärtswechsel</t>
  </si>
  <si>
    <t>Lange Freizeitblöcke nach den Nachtschichtabfolgen (72 Stunden)</t>
  </si>
  <si>
    <t>Massierung von Arbeitszeit: 5 Arbeitsblöcke mit 6 Tagen in Folge</t>
  </si>
  <si>
    <t>Gruppenanzahl hoch, für alle 9 Gruppen müssen Mitarbeiter mit entsprechender Qualifikation vorhanden sein</t>
  </si>
  <si>
    <t>Nur ein komplett freies Wochenende in 9 Wochen</t>
  </si>
  <si>
    <t>Vorwärtswechsel</t>
  </si>
  <si>
    <t>Kurze Arbeitsblöcke mit 4 Tagen in Folge, guter Wechsel aus Belastung und Erholung</t>
  </si>
  <si>
    <t>Nur zwei komplett freie Wochenenden in 9 Wochen</t>
  </si>
  <si>
    <t>Vier komplett freie Wochenenden in 9 Wochen</t>
  </si>
  <si>
    <t>Max. 2 Nachtschichten in Folge</t>
  </si>
  <si>
    <t>Immer 4 freie Tage nach Nachtschichten</t>
  </si>
  <si>
    <t>Max. 2 Spätschichten in Folge</t>
  </si>
  <si>
    <t>Feste freie Wochenenden</t>
  </si>
  <si>
    <t>Überschaubar und vorhersehbar durch feste Schichtabfolge FFSSNN</t>
  </si>
  <si>
    <t>Nur 2 komplett freie Wochenenden in 10 Tagen</t>
  </si>
  <si>
    <t>Massierung von Arbeitszeit: 6 Arbeitstage in Folge</t>
  </si>
  <si>
    <t>Gruppenanzahl hoch, für alle 10 Gruppen müssen Mitarbeiter mit entsprechender Qualifikation vorhanden sein</t>
  </si>
  <si>
    <t>Langer Schichtzyklus (10 Wochen)</t>
  </si>
  <si>
    <t>Langer Schichtzyklus (8 Wochen)</t>
  </si>
  <si>
    <t>Gruppenanzahl hoch, für alle 8 Gruppen müssen Mitarbeiter mit entsprechender Qualifikation vorhanden sein</t>
  </si>
  <si>
    <t>Nur ein komplett freie Wochenenden in 10 Tagen</t>
  </si>
  <si>
    <t>Mehr als 2 freie Tage nach der Nachtschichtfolge</t>
  </si>
  <si>
    <t>2 komplett freie Wochenenden; in der 3. Woche endet die Nachtschicht vom Freitag erst Samstagmorgen</t>
  </si>
  <si>
    <t>5 Nachtschichten in Folge</t>
  </si>
  <si>
    <t>5 Spätschichten in Folge</t>
  </si>
  <si>
    <t>2 komplett freie Wochenenden; in der 3. Woche endet die Nachtschicht vom Freitag erst am Samstagmorgen</t>
  </si>
  <si>
    <t>kürzester Freizeitblock (48 Stunden) nach der Nachtschichtfolge als Folge des Vorwärtswechsels, wird häufig als zu kurz empfunden</t>
  </si>
  <si>
    <t>Langer Freizeitblock (72 Stunden) nach der Nachtschichtfolge</t>
  </si>
  <si>
    <t>2 komplett freie Wochenenden</t>
  </si>
  <si>
    <t>Nur eine Nachtschichtwoche in 5 Wochen</t>
  </si>
  <si>
    <t>4 komplett freie Wochenenden; in der 5. Woche endet die Nachtschicht vom Freitag erst am Samstagmorgen</t>
  </si>
  <si>
    <t>Langer Freizeitblock nach erster Nachtschichtfolge</t>
  </si>
  <si>
    <t>Niedrige Durchschnittswochen-arbeitszeit (33,6 Stunden), Einbringschichten müssen geplant werden</t>
  </si>
  <si>
    <t>Hohe Durchschnittswochen-arbeitszeit (42 Stunden), Aufwand bei der Planung der Fehlzeiten, Freischichten bzw. Ausgleichstage ist groß</t>
  </si>
  <si>
    <t>Niedrige Durchschnittswochen-arbeitszeit / Einbringschichten in der 2. und 3. Woche möglich</t>
  </si>
  <si>
    <t>2 freie Tage nach den Nachtschichtfolgen</t>
  </si>
  <si>
    <t>Nur ein komplett freies Wochenende in 4 Wochen</t>
  </si>
  <si>
    <t>Niedrige Durchschnittswochen-arbeitszeit (34 Stunden), Einbringschichten in der 4. Woche möglich</t>
  </si>
  <si>
    <t>Unregelmäßige Wochenarbeitszeiten</t>
  </si>
  <si>
    <t>3 komplett freie Wochenenden in 7 Wochen</t>
  </si>
  <si>
    <t>Max. 5 Arbeitstage in Folge</t>
  </si>
  <si>
    <t>4 ungünstige Schichtfolgen Nacht-Frei-Früh innerhalb von 7 Wochen; zwischen Nachtschicht und Frühschicht liegen nur 24 Stunden Ruhezeit</t>
  </si>
  <si>
    <t>2 freie Tage nach den Nachtschichten</t>
  </si>
  <si>
    <t>Massierung der Arbeitszeit durch Arbeitsblock von 7 Tagen in Folge beginnend in der 4. Woche</t>
  </si>
  <si>
    <t>Massierung der Arbeitszeit durch Arbeitsblock von 7 Tagen in Folge beginnend in der 2. Woche</t>
  </si>
  <si>
    <t>Max 3 Nachtschichten in Folge</t>
  </si>
  <si>
    <t>Langer Freizeitblock 
(128 Stunden) nach Nachtschichten in der 
1. Woche</t>
  </si>
  <si>
    <t>Rückwärts- und Vorwärtswechsel in einem Plan</t>
  </si>
  <si>
    <t>Lange Freizeitblöcke nach den Nachtschichten</t>
  </si>
  <si>
    <t>Kein komplett freies Wochenende (Nachtschicht am Freitag endet Samstag 06:00 Uhr)</t>
  </si>
  <si>
    <t>Ausreichende Freizeitblöcke nach den Nachtschichten</t>
  </si>
  <si>
    <t>Min. 2 freie Tage nach den Nachtschichten</t>
  </si>
  <si>
    <t>4 ungünstige Schichtfolgen Nacht-frei-Früh innerhalb von 7 Wochen; zwischen Nachtschicht und Frühschicht liegen nur 24 Stunden Ruhezeit</t>
  </si>
  <si>
    <t>Kein einziges komplett freies Wochenende</t>
  </si>
  <si>
    <t>2 Arbeitsblöcke mit 6 bzw. 7 Tagen in Folge</t>
  </si>
  <si>
    <t>Massierung von Arbeitszeit; 3 Arbeitsblöcke mit 6 bzw. 7 Tagen in Folge</t>
  </si>
  <si>
    <t>Wochenende komplett frei</t>
  </si>
  <si>
    <t>Nur jede 3. Woche Spätschicht</t>
  </si>
  <si>
    <t>6 Tage in der Frühschichtwoche</t>
  </si>
  <si>
    <t>Hohe Durchschnittswochen-arbeitszeit (44 Stunden), Aufwand bei der Planung der Fehlzeiten, Freischichten bzw. Ausgleichstage steigt</t>
  </si>
  <si>
    <t>Nur jedes 2. Wochenende komplett frei</t>
  </si>
  <si>
    <t>Max. 4 Arbeitstage in Folge</t>
  </si>
  <si>
    <t>Mittellange Wechsel</t>
  </si>
  <si>
    <t>Geringe Durchschnittswochen-arbeitszeit (32 Stunden), Erhöhung durch Einbringschichten oder Schichtzeitenverlängerung</t>
  </si>
  <si>
    <t>Lange Freizeitblöcke nach den Arbeitsphasen</t>
  </si>
  <si>
    <t>Hohe Belastung durch Massierung der Arbeitszeit: immer 7 Arbeitstage in Folge</t>
  </si>
  <si>
    <t>Mittellanger Vorwärtswechsel, max. 4 Spätschichten in Folge</t>
  </si>
  <si>
    <t>Langer Freitzeitblock nach den Schichtabfolgen</t>
  </si>
  <si>
    <t>Integration von Teilzeitmitarbeitern</t>
  </si>
  <si>
    <t>Nur 4 Spätschichten hintereinander im Vollzeitplan</t>
  </si>
  <si>
    <t>Einzelne Arbeitstage und einzelne freie Tage</t>
  </si>
  <si>
    <t>Gruppe 11</t>
  </si>
  <si>
    <t>Gruppe 12</t>
  </si>
  <si>
    <t>Teilweise einzelne Schichten</t>
  </si>
  <si>
    <t>Teilweise einzelne freie Tage</t>
  </si>
  <si>
    <t>Jedes 2. Wochenende komplett frei (Spätschichtwoche)</t>
  </si>
  <si>
    <t>Überschaubarer Plan</t>
  </si>
  <si>
    <t xml:space="preserve">Maximal 5 Arbeitstage in Folge, obwohl an 6 Tagen in der Woche eine Frühschicht benötigt wird </t>
  </si>
  <si>
    <t>Vorgeschlagene Schichtpläne</t>
  </si>
  <si>
    <t>Krankenquote</t>
  </si>
  <si>
    <t>Weiterbildungstage pro Jahr [Anzahl]</t>
  </si>
  <si>
    <t>Wochenarbeitszeit [Std]</t>
  </si>
  <si>
    <t>Schichten [Anzahl]</t>
  </si>
  <si>
    <t>Gruppen [Anzahl]</t>
  </si>
  <si>
    <t>Weitere Parameter, wie die Schichthäufigkeit oder die Besetzungsstärke, werden nicht berücksichtigt und dienen lediglich der Berechnung</t>
  </si>
  <si>
    <t>Durchschnittlicher Stundenlohn [€/Std.]</t>
  </si>
  <si>
    <t>Spätschichtzuschlag</t>
  </si>
  <si>
    <t>Nachtschichtzuschlag</t>
  </si>
  <si>
    <t>Samstagszuschlag</t>
  </si>
  <si>
    <t>Sonntagszuschlag</t>
  </si>
  <si>
    <t>Wochenarbeitszeit Vollzeitkraft [Std./Woche]</t>
  </si>
  <si>
    <t>Mo-Fr</t>
  </si>
  <si>
    <t>Anzahl</t>
  </si>
  <si>
    <t>Dauer</t>
  </si>
  <si>
    <t>Summe Stundenlohn pro Woche</t>
  </si>
  <si>
    <t>Spätschichtzuschlag [€/Std.]</t>
  </si>
  <si>
    <t>Spätschichten pro Woche [Anzahl]</t>
  </si>
  <si>
    <t>Spätschichtstunden pro Woche [Std.]</t>
  </si>
  <si>
    <t>Summe Spätschichtzuschlag pro Woche</t>
  </si>
  <si>
    <t>Nachtschichtzuschlag [€/Std.]</t>
  </si>
  <si>
    <t>Nachtschichten pro Woche [Anzahl]</t>
  </si>
  <si>
    <t>Nachtschichtstunden pro Woche [Std.]</t>
  </si>
  <si>
    <t>Summe Nachtschichtzuschlag pro Woche</t>
  </si>
  <si>
    <t>Samstagszuschlag [€/Std.]</t>
  </si>
  <si>
    <t>Samstagsschichten pro Woche [Anzahl]</t>
  </si>
  <si>
    <t>Samstagsstunden pro Woche [Std.]</t>
  </si>
  <si>
    <t>Summe Samstagszuschlag pro Woche</t>
  </si>
  <si>
    <t>Sonntagszuschlag [€/Std.]</t>
  </si>
  <si>
    <t>Sonntagsschichten pro Woche [Anzahl]</t>
  </si>
  <si>
    <t>Sonntagsstunden pro Woche [Std.]</t>
  </si>
  <si>
    <t>Summe Sonntagszuschlag pro Woche</t>
  </si>
  <si>
    <t xml:space="preserve">Summe Kosten pro Woche </t>
  </si>
  <si>
    <t xml:space="preserve">Summe Kosten pro Quartal </t>
  </si>
  <si>
    <t>Summe Kosten pro Jahr</t>
  </si>
  <si>
    <t>Summe</t>
  </si>
  <si>
    <t>Monetäre Betrachtung</t>
  </si>
  <si>
    <t>Für die monetäre Berechnung</t>
  </si>
  <si>
    <t>Soll-Personalbedarf</t>
  </si>
  <si>
    <t>Ist-Vollzeitkräfte [Anzahl]</t>
  </si>
  <si>
    <t>Soll-Vollzeitkräfte [Anzahl]</t>
  </si>
  <si>
    <t>Übersicht eingegebener Werte</t>
  </si>
  <si>
    <t>Schichtplanhinweise</t>
  </si>
  <si>
    <t>Wochentage</t>
  </si>
  <si>
    <t>Hinweis:</t>
  </si>
  <si>
    <t>Durchschnittlicher Bruttostundenlohn [€/Std.]</t>
  </si>
  <si>
    <t>Früh-schichten</t>
  </si>
  <si>
    <t>Spät-schichten</t>
  </si>
  <si>
    <t>Nacht-schichten</t>
  </si>
  <si>
    <t>einzugeben. Grüne Zellen stellen Ergebnisse dar.</t>
  </si>
  <si>
    <t>Bei Abweichungen zur vertraglich vereinbarten Arbeitszeit müssen Frei- oder Bringschichten eingeplant werden.</t>
  </si>
  <si>
    <t>Einführung</t>
  </si>
  <si>
    <t xml:space="preserve">notwendigen Parameter zur Entwicklung eines Schichtplans berechnet. Zudem werden Schichtpläne nach Abschluss der </t>
  </si>
  <si>
    <t xml:space="preserve">Eingaben aus der hinterlegten Schichtplandatenbank vorgeschlagen. Die Vorschläge können anschließend durch die Auswahl  </t>
  </si>
  <si>
    <t xml:space="preserve">des entsprechenden Reiters genauer angesehen werden. Die Tauglichkeit muss jedoch selbstständig bewertet werden. Die Empfehlungen </t>
  </si>
  <si>
    <t>Netto-Personalbedarf [Anzahl]</t>
  </si>
  <si>
    <t>Brutto-Personalbedarf [Anzahl]</t>
  </si>
  <si>
    <t>Netto-Personalbedarf</t>
  </si>
  <si>
    <t>Die Standardschichtpläne sind der Datenbank des INQA-Beratungsportals "Beratungs- und Unterstützungsangebote für die</t>
  </si>
  <si>
    <t>angepasst und erweitert.</t>
  </si>
  <si>
    <t xml:space="preserve">Arbeitszeitgestaltung und die Planung von Schichtarbeit in der Produktion" entnommen (http://inqa.gawo-ev.de) und wurden ggf. </t>
  </si>
  <si>
    <t xml:space="preserve">Beim vorliegenden Tool handelt es sich um eine Orientierungshillfe zur Schichtplangestaltung, die anhand getätigter Eingaben die </t>
  </si>
  <si>
    <t xml:space="preserve">basieren lediglich auf den Angaben zur Wochenarbeitszeit, zur Anzahl der Gruppen und an welchen Wochentagen gearbeitet werden soll. </t>
  </si>
  <si>
    <t>Langer Vorwärtswechsel</t>
  </si>
  <si>
    <t>Langer Vorwärtswechsel mit langer Ruhezeit nach Nachtschichtblock</t>
  </si>
  <si>
    <t>weiterer Kennzahlen, wie bspw. dem Personalbedarf. Zur Berechnung sind ausschließlich Werte in die grau hinterlegten Zellen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</si>
</sst>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
  </numFmts>
  <fonts count="20" x14ac:knownFonts="1">
    <font>
      <sz val="11"/>
      <color theme="1"/>
      <name val="Calibri"/>
      <family val="2"/>
      <scheme val="minor"/>
    </font>
    <font>
      <sz val="10"/>
      <color theme="1"/>
      <name val="Arial"/>
      <family val="2"/>
    </font>
    <font>
      <sz val="10"/>
      <color indexed="8"/>
      <name val="Arial"/>
      <family val="2"/>
    </font>
    <font>
      <b/>
      <sz val="10"/>
      <color theme="1"/>
      <name val="Arial"/>
      <family val="2"/>
    </font>
    <font>
      <sz val="11"/>
      <color indexed="8"/>
      <name val="Arial"/>
      <family val="2"/>
    </font>
    <font>
      <b/>
      <sz val="11"/>
      <color indexed="8"/>
      <name val="Arial"/>
      <family val="2"/>
    </font>
    <font>
      <b/>
      <sz val="11"/>
      <color theme="1"/>
      <name val="Arial"/>
      <family val="2"/>
    </font>
    <font>
      <b/>
      <sz val="11"/>
      <color indexed="8"/>
      <name val="Calibri"/>
      <family val="2"/>
    </font>
    <font>
      <sz val="11"/>
      <color theme="1"/>
      <name val="Arial"/>
      <family val="2"/>
    </font>
    <font>
      <b/>
      <sz val="14"/>
      <color theme="1"/>
      <name val="Arial"/>
      <family val="2"/>
    </font>
    <font>
      <sz val="14"/>
      <color theme="1"/>
      <name val="Arial"/>
      <family val="2"/>
    </font>
    <font>
      <b/>
      <sz val="11"/>
      <name val="Arial"/>
      <family val="2"/>
    </font>
    <font>
      <sz val="11"/>
      <name val="Arial"/>
      <family val="2"/>
    </font>
    <font>
      <b/>
      <sz val="10"/>
      <name val="Arial"/>
      <family val="2"/>
    </font>
    <font>
      <sz val="10"/>
      <name val="Arial"/>
      <family val="2"/>
    </font>
    <font>
      <sz val="11"/>
      <color theme="0"/>
      <name val="Calibri"/>
      <family val="2"/>
      <scheme val="minor"/>
    </font>
    <font>
      <b/>
      <sz val="11"/>
      <name val="Calibri"/>
      <family val="2"/>
    </font>
    <font>
      <b/>
      <sz val="14"/>
      <name val="Arial"/>
      <family val="2"/>
    </font>
    <font>
      <sz val="9"/>
      <color indexed="81"/>
      <name val="Tahoma"/>
      <family val="2"/>
    </font>
    <font>
      <b/>
      <sz val="9"/>
      <color indexed="81"/>
      <name val="Tahoma"/>
      <family val="2"/>
    </font>
  </fonts>
  <fills count="12">
    <fill>
      <patternFill patternType="none"/>
    </fill>
    <fill>
      <patternFill patternType="gray125"/>
    </fill>
    <fill>
      <patternFill patternType="solid">
        <fgColor theme="5" tint="0.39997558519241921"/>
        <bgColor indexed="64"/>
      </patternFill>
    </fill>
    <fill>
      <patternFill patternType="solid">
        <fgColor theme="6" tint="0.39997558519241921"/>
        <bgColor indexed="64"/>
      </patternFill>
    </fill>
    <fill>
      <patternFill patternType="solid">
        <fgColor indexed="65"/>
        <bgColor indexed="64"/>
      </patternFill>
    </fill>
    <fill>
      <patternFill patternType="solid">
        <fgColor theme="0" tint="-4.9989318521683403E-2"/>
        <bgColor indexed="64"/>
      </patternFill>
    </fill>
    <fill>
      <patternFill patternType="solid">
        <fgColor theme="4" tint="0.39994506668294322"/>
        <bgColor indexed="64"/>
      </patternFill>
    </fill>
    <fill>
      <patternFill patternType="solid">
        <fgColor theme="5" tint="0.39991454817346722"/>
        <bgColor indexed="64"/>
      </patternFill>
    </fill>
    <fill>
      <patternFill patternType="solid">
        <fgColor theme="6" tint="0.39994506668294322"/>
        <bgColor indexed="64"/>
      </patternFill>
    </fill>
    <fill>
      <patternFill patternType="solid">
        <fgColor theme="0"/>
        <bgColor indexed="64"/>
      </patternFill>
    </fill>
    <fill>
      <patternFill patternType="solid">
        <fgColor theme="4" tint="0.39991454817346722"/>
        <bgColor indexed="64"/>
      </patternFill>
    </fill>
    <fill>
      <patternFill patternType="solid">
        <fgColor theme="0" tint="-0.14999847407452621"/>
        <bgColor indexed="64"/>
      </patternFill>
    </fill>
  </fills>
  <borders count="8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right/>
      <top style="double">
        <color indexed="64"/>
      </top>
      <bottom/>
      <diagonal/>
    </border>
    <border>
      <left/>
      <right style="thin">
        <color auto="1"/>
      </right>
      <top/>
      <bottom style="thin">
        <color indexed="64"/>
      </bottom>
      <diagonal/>
    </border>
    <border>
      <left/>
      <right style="thin">
        <color auto="1"/>
      </right>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double">
        <color auto="1"/>
      </bottom>
      <diagonal/>
    </border>
    <border>
      <left/>
      <right/>
      <top style="thin">
        <color indexed="64"/>
      </top>
      <bottom style="double">
        <color auto="1"/>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auto="1"/>
      </bottom>
      <diagonal/>
    </border>
    <border>
      <left/>
      <right style="medium">
        <color indexed="64"/>
      </right>
      <top style="double">
        <color indexed="64"/>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569">
    <xf numFmtId="0" fontId="0" fillId="0" borderId="0" xfId="0"/>
    <xf numFmtId="2" fontId="0" fillId="0" borderId="0" xfId="0" applyNumberFormat="1"/>
    <xf numFmtId="0" fontId="1" fillId="0" borderId="0" xfId="0" applyFont="1" applyAlignment="1">
      <alignment horizontal="center" vertical="center"/>
    </xf>
    <xf numFmtId="0" fontId="1" fillId="0" borderId="0" xfId="0" applyFont="1" applyFill="1" applyAlignment="1">
      <alignment horizontal="center" vertical="center"/>
    </xf>
    <xf numFmtId="2" fontId="1" fillId="0" borderId="0" xfId="0" applyNumberFormat="1" applyFont="1" applyAlignment="1">
      <alignment horizontal="center" vertical="center"/>
    </xf>
    <xf numFmtId="2" fontId="1" fillId="0" borderId="1" xfId="0" applyNumberFormat="1" applyFont="1" applyBorder="1" applyAlignment="1">
      <alignment horizontal="center" vertical="center"/>
    </xf>
    <xf numFmtId="0" fontId="1" fillId="0" borderId="0" xfId="0" applyFont="1" applyAlignment="1">
      <alignment horizontal="left" vertical="center"/>
    </xf>
    <xf numFmtId="0" fontId="1" fillId="0" borderId="0" xfId="0" applyFont="1" applyFill="1" applyBorder="1" applyAlignment="1">
      <alignment horizontal="center" vertical="center"/>
    </xf>
    <xf numFmtId="0" fontId="1" fillId="0" borderId="0" xfId="0" applyFont="1"/>
    <xf numFmtId="0" fontId="1" fillId="0" borderId="0" xfId="0" applyFont="1" applyAlignment="1">
      <alignment horizontal="center"/>
    </xf>
    <xf numFmtId="0" fontId="3" fillId="0" borderId="0" xfId="0" applyFont="1"/>
    <xf numFmtId="0" fontId="1" fillId="0" borderId="0" xfId="0" applyFont="1" applyAlignment="1">
      <alignment horizontal="center" vertical="center"/>
    </xf>
    <xf numFmtId="0" fontId="3" fillId="0" borderId="0" xfId="0" applyFont="1" applyBorder="1" applyAlignment="1">
      <alignment horizontal="left" vertical="center"/>
    </xf>
    <xf numFmtId="2" fontId="1" fillId="0" borderId="0" xfId="0" applyNumberFormat="1" applyFont="1" applyFill="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1" fillId="0" borderId="0" xfId="0" applyFont="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3" fillId="0" borderId="23" xfId="0" applyFont="1" applyBorder="1" applyAlignment="1">
      <alignment horizontal="left" vertical="center"/>
    </xf>
    <xf numFmtId="0" fontId="1" fillId="0" borderId="24" xfId="0" applyFont="1" applyBorder="1" applyAlignment="1">
      <alignment horizontal="center" vertical="center"/>
    </xf>
    <xf numFmtId="0" fontId="1" fillId="0" borderId="27"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3"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2" xfId="0" applyFont="1" applyFill="1" applyBorder="1" applyAlignment="1">
      <alignment horizontal="center" vertical="center"/>
    </xf>
    <xf numFmtId="0" fontId="6" fillId="5" borderId="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6" xfId="0" applyFont="1" applyFill="1" applyBorder="1" applyAlignment="1">
      <alignment horizontal="center" vertical="center"/>
    </xf>
    <xf numFmtId="0" fontId="5" fillId="0" borderId="29"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6" fillId="10" borderId="3"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3"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31" xfId="0" applyFont="1" applyFill="1" applyBorder="1" applyAlignment="1">
      <alignment horizontal="center" vertical="center"/>
    </xf>
    <xf numFmtId="0" fontId="6" fillId="5" borderId="32"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6" fillId="0" borderId="0" xfId="0" applyFont="1" applyFill="1" applyBorder="1" applyAlignment="1">
      <alignment horizontal="center" vertical="center"/>
    </xf>
    <xf numFmtId="0" fontId="5" fillId="0" borderId="14" xfId="0" applyFont="1" applyFill="1" applyBorder="1" applyAlignment="1">
      <alignment horizontal="center" vertical="center"/>
    </xf>
    <xf numFmtId="0" fontId="5" fillId="2" borderId="3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2" borderId="9"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5" fillId="3" borderId="1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7" xfId="0" applyFont="1" applyFill="1" applyBorder="1" applyAlignment="1">
      <alignment horizontal="center" vertical="center"/>
    </xf>
    <xf numFmtId="0" fontId="5" fillId="2" borderId="36" xfId="0" applyFont="1" applyFill="1" applyBorder="1" applyAlignment="1">
      <alignment horizontal="center" vertical="center"/>
    </xf>
    <xf numFmtId="0" fontId="5" fillId="0" borderId="18" xfId="0" applyFont="1" applyFill="1" applyBorder="1" applyAlignment="1">
      <alignment horizontal="center" vertical="center"/>
    </xf>
    <xf numFmtId="0" fontId="6" fillId="0" borderId="28" xfId="0" applyFont="1" applyFill="1" applyBorder="1" applyAlignment="1">
      <alignment horizontal="center" vertical="center"/>
    </xf>
    <xf numFmtId="0" fontId="6" fillId="3" borderId="12" xfId="0" applyFont="1" applyFill="1" applyBorder="1" applyAlignment="1">
      <alignment horizontal="center" vertical="center"/>
    </xf>
    <xf numFmtId="0" fontId="5" fillId="2" borderId="11" xfId="0" applyFont="1" applyFill="1" applyBorder="1" applyAlignment="1">
      <alignment horizontal="center" vertical="center"/>
    </xf>
    <xf numFmtId="0" fontId="6" fillId="0"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9" xfId="0" applyFont="1" applyFill="1" applyBorder="1" applyAlignment="1">
      <alignment horizontal="center" vertical="center"/>
    </xf>
    <xf numFmtId="0" fontId="5" fillId="9" borderId="3" xfId="0" applyFont="1" applyFill="1" applyBorder="1" applyAlignment="1">
      <alignment horizontal="center" vertical="center"/>
    </xf>
    <xf numFmtId="0" fontId="6" fillId="0" borderId="29" xfId="0" applyFont="1" applyFill="1" applyBorder="1" applyAlignment="1">
      <alignment horizontal="center" vertical="center"/>
    </xf>
    <xf numFmtId="0" fontId="5" fillId="9"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xf>
    <xf numFmtId="0" fontId="6" fillId="9" borderId="10" xfId="0" applyFont="1" applyFill="1" applyBorder="1" applyAlignment="1">
      <alignment horizontal="center" vertical="center"/>
    </xf>
    <xf numFmtId="0" fontId="4" fillId="0" borderId="0" xfId="0" applyFont="1" applyFill="1" applyAlignment="1">
      <alignment horizontal="center" vertical="center"/>
    </xf>
    <xf numFmtId="0" fontId="5" fillId="3" borderId="36" xfId="0" applyFont="1" applyFill="1" applyBorder="1" applyAlignment="1">
      <alignment horizontal="center" vertical="center"/>
    </xf>
    <xf numFmtId="0" fontId="6" fillId="0" borderId="36"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14" xfId="0" applyFont="1" applyFill="1" applyBorder="1" applyAlignment="1">
      <alignment horizontal="center" vertical="center"/>
    </xf>
    <xf numFmtId="0" fontId="5" fillId="3" borderId="35"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9"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36" xfId="0" applyFont="1" applyFill="1" applyBorder="1" applyAlignment="1">
      <alignment horizontal="center" vertical="center"/>
    </xf>
    <xf numFmtId="0" fontId="5" fillId="2" borderId="8" xfId="0" applyFont="1" applyFill="1" applyBorder="1" applyAlignment="1">
      <alignment horizontal="center" vertical="center"/>
    </xf>
    <xf numFmtId="0" fontId="5" fillId="3" borderId="14" xfId="0" applyFont="1" applyFill="1" applyBorder="1" applyAlignment="1">
      <alignment horizontal="center" vertical="center"/>
    </xf>
    <xf numFmtId="0" fontId="5" fillId="0" borderId="35" xfId="0" applyFont="1" applyFill="1" applyBorder="1" applyAlignment="1">
      <alignment horizontal="center" vertical="center"/>
    </xf>
    <xf numFmtId="0" fontId="4" fillId="0" borderId="13" xfId="0" applyFont="1" applyBorder="1" applyAlignment="1">
      <alignment horizontal="center" vertical="center"/>
    </xf>
    <xf numFmtId="0" fontId="5" fillId="2" borderId="10" xfId="0" applyFont="1" applyFill="1" applyBorder="1" applyAlignment="1">
      <alignment horizontal="center" vertical="center"/>
    </xf>
    <xf numFmtId="0" fontId="4" fillId="0" borderId="3" xfId="0" applyFont="1" applyBorder="1" applyAlignment="1">
      <alignment horizontal="center" vertical="center"/>
    </xf>
    <xf numFmtId="0" fontId="5" fillId="3" borderId="4" xfId="0" applyFont="1" applyFill="1" applyBorder="1" applyAlignment="1">
      <alignment horizontal="center" vertical="center"/>
    </xf>
    <xf numFmtId="0" fontId="4" fillId="0" borderId="7" xfId="0" applyFont="1" applyBorder="1" applyAlignment="1">
      <alignment horizontal="center" vertical="center"/>
    </xf>
    <xf numFmtId="0" fontId="5" fillId="3" borderId="8" xfId="0" applyFont="1" applyFill="1" applyBorder="1" applyAlignment="1">
      <alignment horizontal="center" vertical="center"/>
    </xf>
    <xf numFmtId="0" fontId="5" fillId="0" borderId="6" xfId="0" applyFont="1" applyFill="1" applyBorder="1" applyAlignment="1">
      <alignment horizontal="center" vertical="center"/>
    </xf>
    <xf numFmtId="0" fontId="5" fillId="2" borderId="29" xfId="0" applyFont="1" applyFill="1" applyBorder="1" applyAlignment="1">
      <alignment horizontal="center" vertical="center"/>
    </xf>
    <xf numFmtId="0" fontId="6" fillId="5" borderId="38" xfId="0" applyFont="1" applyFill="1" applyBorder="1" applyAlignment="1">
      <alignment horizontal="center" vertical="center"/>
    </xf>
    <xf numFmtId="0" fontId="6" fillId="5" borderId="39"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42"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29" xfId="0" applyFont="1" applyFill="1" applyBorder="1" applyAlignment="1">
      <alignment horizontal="center" vertical="center"/>
    </xf>
    <xf numFmtId="0" fontId="6" fillId="0" borderId="35"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7"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35"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36" xfId="0" applyFont="1" applyFill="1" applyBorder="1" applyAlignment="1">
      <alignment horizontal="center" vertical="center"/>
    </xf>
    <xf numFmtId="0" fontId="6" fillId="6" borderId="14"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29" xfId="0" applyFont="1" applyFill="1" applyBorder="1" applyAlignment="1">
      <alignment horizontal="center" vertical="center"/>
    </xf>
    <xf numFmtId="0" fontId="4" fillId="0" borderId="0" xfId="0" applyFont="1" applyAlignment="1">
      <alignment horizontal="left" vertical="center"/>
    </xf>
    <xf numFmtId="0" fontId="8" fillId="0" borderId="0" xfId="0" applyFont="1" applyAlignment="1">
      <alignment horizontal="center" vertical="center"/>
    </xf>
    <xf numFmtId="0" fontId="5" fillId="0" borderId="0" xfId="0" applyFont="1" applyFill="1" applyBorder="1" applyAlignment="1">
      <alignment horizontal="center" vertical="center"/>
    </xf>
    <xf numFmtId="0" fontId="6" fillId="3" borderId="13" xfId="0" applyFont="1" applyFill="1" applyBorder="1" applyAlignment="1">
      <alignment horizontal="center" vertical="center"/>
    </xf>
    <xf numFmtId="0" fontId="5" fillId="8" borderId="13" xfId="0" applyFont="1" applyFill="1" applyBorder="1" applyAlignment="1">
      <alignment horizontal="center" vertical="center"/>
    </xf>
    <xf numFmtId="0" fontId="5" fillId="7" borderId="13" xfId="0" applyFont="1" applyFill="1" applyBorder="1" applyAlignment="1">
      <alignment horizontal="center" vertical="center"/>
    </xf>
    <xf numFmtId="0" fontId="6" fillId="3" borderId="35" xfId="0" applyFont="1" applyFill="1" applyBorder="1" applyAlignment="1">
      <alignment horizontal="center" vertical="center"/>
    </xf>
    <xf numFmtId="0" fontId="5" fillId="7" borderId="3" xfId="0" applyFont="1" applyFill="1" applyBorder="1" applyAlignment="1">
      <alignment horizontal="center" vertical="center"/>
    </xf>
    <xf numFmtId="0" fontId="6" fillId="3" borderId="3" xfId="0" applyFont="1" applyFill="1" applyBorder="1" applyAlignment="1">
      <alignment horizontal="center" vertical="center"/>
    </xf>
    <xf numFmtId="0" fontId="5" fillId="8" borderId="3" xfId="0" applyFont="1" applyFill="1" applyBorder="1" applyAlignment="1">
      <alignment horizontal="center" vertical="center"/>
    </xf>
    <xf numFmtId="0" fontId="6" fillId="3" borderId="9" xfId="0" applyFont="1" applyFill="1" applyBorder="1" applyAlignment="1">
      <alignment horizontal="center" vertical="center"/>
    </xf>
    <xf numFmtId="0" fontId="6" fillId="6" borderId="11"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5" fillId="8" borderId="7" xfId="0" applyFont="1" applyFill="1" applyBorder="1" applyAlignment="1">
      <alignment horizontal="center" vertical="center"/>
    </xf>
    <xf numFmtId="0" fontId="6" fillId="3"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0" borderId="11" xfId="0" applyFont="1" applyFill="1" applyBorder="1" applyAlignment="1">
      <alignment horizontal="center" vertical="center"/>
    </xf>
    <xf numFmtId="0" fontId="6" fillId="3" borderId="36" xfId="0" applyFont="1" applyFill="1" applyBorder="1" applyAlignment="1">
      <alignment horizontal="center" vertical="center"/>
    </xf>
    <xf numFmtId="0" fontId="6" fillId="0" borderId="1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8" xfId="0" applyFont="1" applyFill="1" applyBorder="1" applyAlignment="1">
      <alignment horizontal="center" vertical="center"/>
    </xf>
    <xf numFmtId="0" fontId="5" fillId="9" borderId="13" xfId="0" applyFont="1" applyFill="1" applyBorder="1" applyAlignment="1">
      <alignment horizontal="center" vertical="center"/>
    </xf>
    <xf numFmtId="0" fontId="5" fillId="9" borderId="28" xfId="0" applyFont="1" applyFill="1" applyBorder="1" applyAlignment="1">
      <alignment horizontal="center" vertical="center"/>
    </xf>
    <xf numFmtId="0" fontId="5" fillId="9" borderId="10" xfId="0" applyFont="1" applyFill="1" applyBorder="1" applyAlignment="1">
      <alignment horizontal="center" vertical="center"/>
    </xf>
    <xf numFmtId="0" fontId="5" fillId="9" borderId="4" xfId="0" applyFont="1" applyFill="1" applyBorder="1" applyAlignment="1">
      <alignment horizontal="center" vertical="center"/>
    </xf>
    <xf numFmtId="0" fontId="6" fillId="6" borderId="28" xfId="0" applyFont="1" applyFill="1" applyBorder="1" applyAlignment="1">
      <alignment horizontal="center" vertical="center"/>
    </xf>
    <xf numFmtId="0" fontId="5" fillId="7" borderId="12"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9"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14"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10"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10" xfId="0" applyFont="1" applyFill="1" applyBorder="1" applyAlignment="1">
      <alignment horizontal="center" vertical="center"/>
    </xf>
    <xf numFmtId="0" fontId="6" fillId="3" borderId="4" xfId="0" applyFont="1" applyFill="1" applyBorder="1" applyAlignment="1">
      <alignment horizontal="center" vertical="center"/>
    </xf>
    <xf numFmtId="0" fontId="5" fillId="7" borderId="29" xfId="0" applyFont="1" applyFill="1" applyBorder="1" applyAlignment="1">
      <alignment horizontal="center" vertical="center"/>
    </xf>
    <xf numFmtId="0" fontId="6" fillId="3" borderId="8" xfId="0" applyFont="1" applyFill="1" applyBorder="1" applyAlignment="1">
      <alignment horizontal="center" vertical="center"/>
    </xf>
    <xf numFmtId="0" fontId="5" fillId="8" borderId="14" xfId="0" applyFont="1" applyFill="1" applyBorder="1" applyAlignment="1">
      <alignment horizontal="center" vertical="center"/>
    </xf>
    <xf numFmtId="0" fontId="5" fillId="7" borderId="28"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0" borderId="13" xfId="0" applyFont="1" applyFill="1" applyBorder="1" applyAlignment="1">
      <alignment horizontal="center" vertical="center"/>
    </xf>
    <xf numFmtId="0" fontId="5" fillId="7" borderId="35" xfId="0" applyFont="1" applyFill="1" applyBorder="1" applyAlignment="1">
      <alignment horizontal="center" vertical="center"/>
    </xf>
    <xf numFmtId="0" fontId="3" fillId="0" borderId="12" xfId="0" applyFont="1" applyFill="1" applyBorder="1" applyAlignment="1">
      <alignment horizontal="center" vertical="center"/>
    </xf>
    <xf numFmtId="0" fontId="5" fillId="8" borderId="12" xfId="0" applyFont="1" applyFill="1" applyBorder="1" applyAlignment="1">
      <alignment horizontal="center" vertical="center"/>
    </xf>
    <xf numFmtId="0" fontId="5" fillId="8" borderId="9" xfId="0" applyFont="1" applyFill="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3" fillId="0"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7" borderId="36" xfId="0" applyFont="1" applyFill="1" applyBorder="1" applyAlignment="1">
      <alignment horizontal="center" vertical="center"/>
    </xf>
    <xf numFmtId="0" fontId="6" fillId="3" borderId="29"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12" xfId="0" applyFont="1" applyBorder="1" applyAlignment="1">
      <alignment horizontal="center" vertical="center"/>
    </xf>
    <xf numFmtId="0" fontId="5" fillId="9" borderId="35" xfId="0" applyFont="1" applyFill="1" applyBorder="1" applyAlignment="1">
      <alignment horizontal="center" vertical="center"/>
    </xf>
    <xf numFmtId="0" fontId="4" fillId="0" borderId="14" xfId="0" applyFont="1" applyBorder="1" applyAlignment="1">
      <alignment horizontal="center" vertical="center"/>
    </xf>
    <xf numFmtId="0" fontId="6" fillId="9" borderId="28" xfId="0" applyFont="1" applyFill="1" applyBorder="1" applyAlignment="1">
      <alignment horizontal="center" vertical="center"/>
    </xf>
    <xf numFmtId="0" fontId="4" fillId="0" borderId="11" xfId="0" applyFont="1" applyBorder="1" applyAlignment="1">
      <alignment horizontal="center" vertical="center"/>
    </xf>
    <xf numFmtId="0" fontId="5" fillId="9" borderId="9" xfId="0" applyFont="1" applyFill="1" applyBorder="1" applyAlignment="1">
      <alignment horizontal="center" vertical="center"/>
    </xf>
    <xf numFmtId="0" fontId="4" fillId="0" borderId="4" xfId="0" applyFont="1" applyBorder="1" applyAlignment="1">
      <alignment horizontal="center" vertical="center"/>
    </xf>
    <xf numFmtId="0" fontId="5" fillId="9" borderId="11"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8" xfId="0" applyFont="1" applyFill="1" applyBorder="1" applyAlignment="1">
      <alignment horizontal="center" vertical="center"/>
    </xf>
    <xf numFmtId="0" fontId="5" fillId="8" borderId="29" xfId="0" applyFont="1" applyFill="1" applyBorder="1" applyAlignment="1">
      <alignment horizontal="center" vertical="center"/>
    </xf>
    <xf numFmtId="0" fontId="4" fillId="0" borderId="36" xfId="0" applyFont="1" applyBorder="1" applyAlignment="1">
      <alignment horizontal="center" vertical="center"/>
    </xf>
    <xf numFmtId="0" fontId="5" fillId="9" borderId="6" xfId="0" applyFont="1" applyFill="1" applyBorder="1" applyAlignment="1">
      <alignment horizontal="center" vertical="center"/>
    </xf>
    <xf numFmtId="0" fontId="4" fillId="0" borderId="29" xfId="0" applyFont="1" applyBorder="1" applyAlignment="1">
      <alignment horizontal="center" vertical="center"/>
    </xf>
    <xf numFmtId="0" fontId="5" fillId="8" borderId="35" xfId="0" applyFont="1" applyFill="1" applyBorder="1" applyAlignment="1">
      <alignment horizontal="center" vertical="center"/>
    </xf>
    <xf numFmtId="0" fontId="5" fillId="8" borderId="11" xfId="0" applyFont="1" applyFill="1" applyBorder="1" applyAlignment="1">
      <alignment horizontal="center" vertical="center"/>
    </xf>
    <xf numFmtId="0" fontId="5" fillId="2" borderId="45" xfId="0" applyFont="1" applyFill="1" applyBorder="1" applyAlignment="1">
      <alignment horizontal="center" vertical="center"/>
    </xf>
    <xf numFmtId="0" fontId="5" fillId="8" borderId="28" xfId="0" applyFont="1" applyFill="1" applyBorder="1" applyAlignment="1">
      <alignment horizontal="center" vertical="center"/>
    </xf>
    <xf numFmtId="0" fontId="4" fillId="0" borderId="13" xfId="0" applyFont="1" applyFill="1" applyBorder="1" applyAlignment="1">
      <alignment horizontal="center" vertical="center"/>
    </xf>
    <xf numFmtId="0" fontId="5" fillId="8" borderId="3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5" fillId="8" borderId="36" xfId="0" applyFont="1" applyFill="1" applyBorder="1" applyAlignment="1">
      <alignment horizontal="center" vertical="center"/>
    </xf>
    <xf numFmtId="0" fontId="5" fillId="2" borderId="28" xfId="0" applyFont="1" applyFill="1" applyBorder="1" applyAlignment="1">
      <alignment horizontal="center" vertical="center"/>
    </xf>
    <xf numFmtId="0" fontId="5" fillId="3" borderId="28" xfId="0" applyFont="1" applyFill="1" applyBorder="1" applyAlignment="1">
      <alignment horizontal="center" vertical="center"/>
    </xf>
    <xf numFmtId="0" fontId="6" fillId="9" borderId="12" xfId="0" applyFont="1" applyFill="1" applyBorder="1" applyAlignment="1">
      <alignment horizontal="center" vertical="center"/>
    </xf>
    <xf numFmtId="0" fontId="6" fillId="9" borderId="11" xfId="0" applyFont="1" applyFill="1" applyBorder="1" applyAlignment="1">
      <alignment horizontal="center" vertical="center"/>
    </xf>
    <xf numFmtId="0" fontId="6" fillId="9" borderId="9" xfId="0" applyFont="1" applyFill="1" applyBorder="1" applyAlignment="1">
      <alignment horizontal="center" vertical="center"/>
    </xf>
    <xf numFmtId="0" fontId="6" fillId="4" borderId="8" xfId="0" applyFont="1" applyFill="1" applyBorder="1" applyAlignment="1">
      <alignment horizontal="center" vertical="center"/>
    </xf>
    <xf numFmtId="0" fontId="5" fillId="9" borderId="29" xfId="0" applyFont="1" applyFill="1" applyBorder="1" applyAlignment="1">
      <alignment horizontal="center" vertical="center"/>
    </xf>
    <xf numFmtId="0" fontId="6" fillId="9" borderId="6" xfId="0" applyFont="1" applyFill="1" applyBorder="1" applyAlignment="1">
      <alignment horizontal="center" vertical="center"/>
    </xf>
    <xf numFmtId="2" fontId="1" fillId="0" borderId="0"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indent="1"/>
    </xf>
    <xf numFmtId="2" fontId="1" fillId="0" borderId="0" xfId="0" applyNumberFormat="1" applyFont="1" applyFill="1" applyAlignment="1">
      <alignment horizontal="right" vertical="center"/>
    </xf>
    <xf numFmtId="0" fontId="1" fillId="0" borderId="0" xfId="0" applyFont="1" applyFill="1" applyAlignment="1">
      <alignment horizontal="right" vertical="center"/>
    </xf>
    <xf numFmtId="1" fontId="1" fillId="0" borderId="0" xfId="0" applyNumberFormat="1" applyFont="1" applyFill="1" applyAlignment="1">
      <alignment horizontal="right" vertical="center"/>
    </xf>
    <xf numFmtId="10" fontId="1" fillId="0" borderId="0" xfId="0" applyNumberFormat="1" applyFont="1" applyFill="1" applyAlignment="1">
      <alignment horizontal="right" vertical="center"/>
    </xf>
    <xf numFmtId="0" fontId="1" fillId="0" borderId="0" xfId="0" applyFont="1" applyAlignment="1">
      <alignment horizontal="right" vertical="center"/>
    </xf>
    <xf numFmtId="0" fontId="1" fillId="0" borderId="47" xfId="0" applyFont="1" applyBorder="1" applyAlignment="1">
      <alignment horizontal="left" vertical="center"/>
    </xf>
    <xf numFmtId="0" fontId="4" fillId="0" borderId="0" xfId="0" applyFont="1" applyAlignment="1">
      <alignment horizontal="center" vertical="top"/>
    </xf>
    <xf numFmtId="0" fontId="4" fillId="0" borderId="4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top" wrapText="1"/>
    </xf>
    <xf numFmtId="0" fontId="4" fillId="0" borderId="49" xfId="0" applyFont="1" applyBorder="1" applyAlignment="1">
      <alignment vertical="top" wrapText="1"/>
    </xf>
    <xf numFmtId="0" fontId="4" fillId="0" borderId="0" xfId="0" applyFont="1" applyAlignment="1">
      <alignment vertical="top" wrapText="1"/>
    </xf>
    <xf numFmtId="0" fontId="4" fillId="0" borderId="0" xfId="0" applyFont="1" applyBorder="1" applyAlignment="1">
      <alignment horizontal="center" vertical="top"/>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top"/>
    </xf>
    <xf numFmtId="0" fontId="4" fillId="0" borderId="0" xfId="0" applyFont="1" applyAlignment="1">
      <alignment horizontal="center" vertical="top"/>
    </xf>
    <xf numFmtId="0" fontId="4" fillId="0" borderId="2" xfId="0" applyFont="1" applyBorder="1" applyAlignment="1">
      <alignment horizontal="left" vertical="top"/>
    </xf>
    <xf numFmtId="0" fontId="4" fillId="0" borderId="16" xfId="0" applyFont="1" applyBorder="1" applyAlignment="1">
      <alignment horizontal="left" vertical="top"/>
    </xf>
    <xf numFmtId="0" fontId="4" fillId="0" borderId="49" xfId="0" applyFont="1" applyBorder="1" applyAlignment="1">
      <alignment horizontal="center" vertical="top"/>
    </xf>
    <xf numFmtId="0" fontId="4" fillId="0" borderId="15" xfId="0" applyFont="1" applyBorder="1" applyAlignment="1">
      <alignment horizontal="center" vertical="center"/>
    </xf>
    <xf numFmtId="0" fontId="4" fillId="0" borderId="50" xfId="0" applyFont="1" applyBorder="1" applyAlignment="1">
      <alignment horizontal="center" vertical="top"/>
    </xf>
    <xf numFmtId="0" fontId="4" fillId="0" borderId="2" xfId="0" applyFont="1" applyBorder="1" applyAlignment="1">
      <alignment vertical="top" wrapText="1"/>
    </xf>
    <xf numFmtId="0" fontId="4" fillId="0" borderId="50" xfId="0" applyFont="1" applyBorder="1" applyAlignment="1">
      <alignment horizontal="left" vertical="top"/>
    </xf>
    <xf numFmtId="0" fontId="4" fillId="0" borderId="50" xfId="0" applyFont="1" applyBorder="1" applyAlignment="1">
      <alignment horizontal="center" vertical="center"/>
    </xf>
    <xf numFmtId="0" fontId="4" fillId="0" borderId="15" xfId="0" applyFont="1" applyBorder="1" applyAlignment="1">
      <alignment horizontal="center" vertical="top"/>
    </xf>
    <xf numFmtId="0" fontId="3" fillId="0" borderId="0" xfId="0" applyFont="1" applyAlignment="1">
      <alignment horizontal="left" vertical="center"/>
    </xf>
    <xf numFmtId="0" fontId="5" fillId="0" borderId="0" xfId="0" applyFont="1" applyAlignment="1">
      <alignment horizontal="left" vertical="center"/>
    </xf>
    <xf numFmtId="0" fontId="8" fillId="0" borderId="0" xfId="0" applyFont="1"/>
    <xf numFmtId="0" fontId="9" fillId="0" borderId="0" xfId="0" applyFont="1"/>
    <xf numFmtId="0" fontId="10" fillId="0" borderId="0" xfId="0" applyFont="1"/>
    <xf numFmtId="0" fontId="1" fillId="0" borderId="0" xfId="0" applyFont="1" applyAlignment="1">
      <alignment vertical="center"/>
    </xf>
    <xf numFmtId="0" fontId="3" fillId="0" borderId="0" xfId="0" applyFont="1" applyFill="1" applyBorder="1" applyAlignment="1">
      <alignment horizontal="center" vertical="center"/>
    </xf>
    <xf numFmtId="10" fontId="1" fillId="0" borderId="0" xfId="0" applyNumberFormat="1" applyFont="1" applyBorder="1" applyAlignment="1">
      <alignment vertical="center"/>
    </xf>
    <xf numFmtId="0" fontId="1" fillId="0" borderId="0" xfId="0" applyFont="1" applyFill="1" applyBorder="1" applyAlignment="1">
      <alignment horizontal="left" vertical="center"/>
    </xf>
    <xf numFmtId="0" fontId="1" fillId="0" borderId="0" xfId="0" applyNumberFormat="1" applyFont="1" applyBorder="1" applyAlignment="1">
      <alignment vertical="center"/>
    </xf>
    <xf numFmtId="2" fontId="1" fillId="0" borderId="0" xfId="0" applyNumberFormat="1" applyFont="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4" fillId="0" borderId="0" xfId="0" applyFont="1" applyBorder="1" applyAlignment="1">
      <alignment horizontal="left" vertical="top" wrapText="1"/>
    </xf>
    <xf numFmtId="0" fontId="6" fillId="5" borderId="5" xfId="0" applyFont="1" applyFill="1" applyBorder="1" applyAlignment="1">
      <alignment horizontal="center" vertical="center"/>
    </xf>
    <xf numFmtId="0" fontId="4" fillId="0" borderId="0" xfId="0" applyFont="1" applyAlignment="1">
      <alignment horizontal="left" vertical="top"/>
    </xf>
    <xf numFmtId="0" fontId="5" fillId="0" borderId="0" xfId="0" applyFont="1" applyAlignment="1">
      <alignment horizontal="left" vertical="center"/>
    </xf>
    <xf numFmtId="0" fontId="4" fillId="0" borderId="0" xfId="0" applyFont="1" applyBorder="1" applyAlignment="1">
      <alignment horizontal="left" vertical="top"/>
    </xf>
    <xf numFmtId="0" fontId="4" fillId="0" borderId="49" xfId="0" applyFont="1" applyBorder="1" applyAlignment="1">
      <alignment horizontal="left" vertical="top"/>
    </xf>
    <xf numFmtId="0" fontId="5" fillId="0" borderId="0" xfId="0" applyFont="1" applyAlignment="1">
      <alignment horizontal="left" vertical="top"/>
    </xf>
    <xf numFmtId="0" fontId="6" fillId="0" borderId="0" xfId="0" applyFont="1" applyFill="1" applyBorder="1" applyAlignment="1">
      <alignment horizontal="center" vertical="center"/>
    </xf>
    <xf numFmtId="0" fontId="3" fillId="0" borderId="0" xfId="0" applyFont="1" applyFill="1" applyBorder="1" applyAlignment="1">
      <alignment horizontal="left" vertical="center"/>
    </xf>
    <xf numFmtId="0" fontId="1" fillId="0" borderId="0" xfId="0" applyFont="1" applyFill="1" applyBorder="1" applyAlignment="1">
      <alignment horizontal="center" vertical="center"/>
    </xf>
    <xf numFmtId="0" fontId="4" fillId="0" borderId="0" xfId="0" applyFont="1" applyBorder="1" applyAlignment="1">
      <alignment horizontal="left" vertical="top" wrapText="1"/>
    </xf>
    <xf numFmtId="0" fontId="6" fillId="5" borderId="5" xfId="0" applyFont="1" applyFill="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top"/>
    </xf>
    <xf numFmtId="0" fontId="6" fillId="0" borderId="0" xfId="0" applyFont="1" applyFill="1" applyBorder="1" applyAlignment="1">
      <alignment horizontal="center" vertical="center"/>
    </xf>
    <xf numFmtId="0" fontId="4" fillId="0" borderId="0" xfId="0" applyFont="1" applyBorder="1" applyAlignment="1">
      <alignment horizontal="left" vertical="top"/>
    </xf>
    <xf numFmtId="0" fontId="4" fillId="0" borderId="49" xfId="0" applyFont="1" applyBorder="1" applyAlignment="1">
      <alignment horizontal="left" vertical="top"/>
    </xf>
    <xf numFmtId="0" fontId="9" fillId="0" borderId="0" xfId="0" applyFont="1" applyFill="1"/>
    <xf numFmtId="0" fontId="6" fillId="0" borderId="0" xfId="0" applyFont="1" applyFill="1" applyBorder="1" applyAlignment="1">
      <alignment vertical="center"/>
    </xf>
    <xf numFmtId="20" fontId="3" fillId="0" borderId="51" xfId="0" applyNumberFormat="1" applyFont="1" applyFill="1" applyBorder="1" applyAlignment="1">
      <alignment horizontal="left" vertical="center"/>
    </xf>
    <xf numFmtId="20" fontId="3" fillId="0" borderId="52" xfId="0" applyNumberFormat="1" applyFont="1" applyFill="1" applyBorder="1" applyAlignment="1">
      <alignment horizontal="left" vertical="center"/>
    </xf>
    <xf numFmtId="20" fontId="3" fillId="0" borderId="65" xfId="0" applyNumberFormat="1" applyFont="1" applyFill="1" applyBorder="1" applyAlignment="1">
      <alignment horizontal="left" vertical="center"/>
    </xf>
    <xf numFmtId="20" fontId="1" fillId="0" borderId="57" xfId="0" applyNumberFormat="1" applyFont="1" applyFill="1" applyBorder="1" applyAlignment="1">
      <alignment horizontal="left" vertical="center"/>
    </xf>
    <xf numFmtId="20" fontId="1" fillId="0" borderId="58" xfId="0" applyNumberFormat="1" applyFont="1" applyFill="1" applyBorder="1" applyAlignment="1">
      <alignment horizontal="left" vertical="center"/>
    </xf>
    <xf numFmtId="20" fontId="1" fillId="0" borderId="62" xfId="0" applyNumberFormat="1" applyFont="1" applyFill="1" applyBorder="1" applyAlignment="1">
      <alignment horizontal="left" vertical="center"/>
    </xf>
    <xf numFmtId="20" fontId="1" fillId="0" borderId="53" xfId="0" applyNumberFormat="1" applyFont="1" applyFill="1" applyBorder="1" applyAlignment="1">
      <alignment horizontal="left" vertical="center"/>
    </xf>
    <xf numFmtId="20" fontId="1" fillId="0" borderId="54" xfId="0" applyNumberFormat="1" applyFont="1" applyFill="1" applyBorder="1" applyAlignment="1">
      <alignment horizontal="left" vertical="center"/>
    </xf>
    <xf numFmtId="20" fontId="1" fillId="0" borderId="66" xfId="0" applyNumberFormat="1" applyFont="1" applyFill="1" applyBorder="1" applyAlignment="1">
      <alignment horizontal="left" vertical="center"/>
    </xf>
    <xf numFmtId="20" fontId="3" fillId="0" borderId="61" xfId="0" applyNumberFormat="1" applyFont="1" applyFill="1" applyBorder="1" applyAlignment="1">
      <alignment horizontal="left" vertical="center"/>
    </xf>
    <xf numFmtId="20" fontId="3" fillId="0" borderId="1" xfId="0" applyNumberFormat="1" applyFont="1" applyFill="1" applyBorder="1" applyAlignment="1">
      <alignment horizontal="left" vertical="center"/>
    </xf>
    <xf numFmtId="20" fontId="3" fillId="0" borderId="79" xfId="0" applyNumberFormat="1" applyFont="1" applyFill="1" applyBorder="1" applyAlignment="1">
      <alignment horizontal="left" vertical="center"/>
    </xf>
    <xf numFmtId="20" fontId="3" fillId="0" borderId="53" xfId="0" applyNumberFormat="1" applyFont="1" applyFill="1" applyBorder="1" applyAlignment="1">
      <alignment horizontal="left" vertical="center"/>
    </xf>
    <xf numFmtId="20" fontId="3" fillId="0" borderId="54" xfId="0" applyNumberFormat="1" applyFont="1" applyFill="1" applyBorder="1" applyAlignment="1">
      <alignment horizontal="left" vertical="center"/>
    </xf>
    <xf numFmtId="20" fontId="3" fillId="0" borderId="66" xfId="0" applyNumberFormat="1" applyFont="1" applyFill="1" applyBorder="1" applyAlignment="1">
      <alignment horizontal="left" vertical="center"/>
    </xf>
    <xf numFmtId="20" fontId="3" fillId="0" borderId="57" xfId="0" applyNumberFormat="1" applyFont="1" applyFill="1" applyBorder="1" applyAlignment="1">
      <alignment horizontal="left" vertical="center"/>
    </xf>
    <xf numFmtId="20" fontId="3" fillId="0" borderId="58" xfId="0" applyNumberFormat="1" applyFont="1" applyFill="1" applyBorder="1" applyAlignment="1">
      <alignment horizontal="left" vertical="center"/>
    </xf>
    <xf numFmtId="20" fontId="3" fillId="0" borderId="62" xfId="0" applyNumberFormat="1" applyFont="1" applyFill="1" applyBorder="1" applyAlignment="1">
      <alignment horizontal="left" vertical="center"/>
    </xf>
    <xf numFmtId="20" fontId="3" fillId="0" borderId="59" xfId="0" applyNumberFormat="1" applyFont="1" applyFill="1" applyBorder="1" applyAlignment="1">
      <alignment horizontal="left" vertical="center"/>
    </xf>
    <xf numFmtId="20" fontId="3" fillId="0" borderId="60" xfId="0" applyNumberFormat="1" applyFont="1" applyFill="1" applyBorder="1" applyAlignment="1">
      <alignment horizontal="left" vertical="center"/>
    </xf>
    <xf numFmtId="20" fontId="3" fillId="0" borderId="64"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Border="1" applyAlignment="1">
      <alignment horizontal="left" vertical="top" wrapText="1"/>
    </xf>
    <xf numFmtId="0" fontId="6" fillId="5" borderId="5" xfId="0" applyFont="1" applyFill="1" applyBorder="1" applyAlignment="1">
      <alignment horizontal="center" vertical="center"/>
    </xf>
    <xf numFmtId="0" fontId="6" fillId="5" borderId="34" xfId="0" applyFont="1" applyFill="1" applyBorder="1" applyAlignment="1">
      <alignment horizontal="center" vertical="center"/>
    </xf>
    <xf numFmtId="0" fontId="6" fillId="5" borderId="33" xfId="0" applyFont="1" applyFill="1" applyBorder="1" applyAlignment="1">
      <alignment horizontal="center" vertical="center"/>
    </xf>
    <xf numFmtId="0" fontId="4" fillId="0" borderId="0" xfId="0" applyFont="1" applyAlignment="1">
      <alignment horizontal="left" vertical="top"/>
    </xf>
    <xf numFmtId="0" fontId="6" fillId="5" borderId="17"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44"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43" xfId="0" applyFont="1" applyFill="1" applyBorder="1" applyAlignment="1">
      <alignment horizontal="center" vertical="center"/>
    </xf>
    <xf numFmtId="0" fontId="5" fillId="0" borderId="0" xfId="0" applyFont="1" applyAlignment="1">
      <alignment horizontal="left" vertical="center"/>
    </xf>
    <xf numFmtId="0" fontId="6" fillId="0" borderId="0" xfId="0" applyFont="1" applyFill="1" applyBorder="1" applyAlignment="1">
      <alignment horizontal="center" vertical="center"/>
    </xf>
    <xf numFmtId="0" fontId="4" fillId="0" borderId="0" xfId="0" applyFont="1" applyBorder="1" applyAlignment="1">
      <alignment horizontal="left" vertical="top"/>
    </xf>
    <xf numFmtId="0" fontId="4" fillId="0" borderId="49" xfId="0" applyFont="1" applyBorder="1" applyAlignment="1">
      <alignment horizontal="left" vertical="top"/>
    </xf>
    <xf numFmtId="0" fontId="1" fillId="3" borderId="2" xfId="0" applyFont="1" applyFill="1" applyBorder="1" applyAlignment="1">
      <alignment horizontal="center" vertical="center"/>
    </xf>
    <xf numFmtId="2" fontId="1" fillId="3" borderId="0" xfId="0" applyNumberFormat="1" applyFont="1" applyFill="1" applyAlignment="1">
      <alignment horizontal="center" vertical="center"/>
    </xf>
    <xf numFmtId="1" fontId="1" fillId="3" borderId="47" xfId="0" applyNumberFormat="1" applyFont="1" applyFill="1" applyBorder="1" applyAlignment="1">
      <alignment horizontal="right" vertical="center"/>
    </xf>
    <xf numFmtId="0" fontId="1" fillId="3" borderId="0" xfId="0" applyFont="1" applyFill="1" applyAlignment="1">
      <alignment horizontal="center" vertical="center"/>
    </xf>
    <xf numFmtId="0" fontId="3" fillId="0" borderId="0" xfId="0" applyFont="1" applyAlignment="1">
      <alignment vertical="center"/>
    </xf>
    <xf numFmtId="0" fontId="3" fillId="0" borderId="0" xfId="0" applyFont="1" applyFill="1" applyAlignment="1">
      <alignment horizontal="left" vertical="center"/>
    </xf>
    <xf numFmtId="0" fontId="1" fillId="0" borderId="0" xfId="0" applyFont="1" applyFill="1" applyAlignment="1">
      <alignment horizontal="left" vertical="center"/>
    </xf>
    <xf numFmtId="2" fontId="1" fillId="0" borderId="0" xfId="0" applyNumberFormat="1" applyFont="1" applyFill="1" applyAlignment="1">
      <alignment horizontal="left" vertical="center"/>
    </xf>
    <xf numFmtId="0" fontId="6" fillId="0" borderId="0" xfId="0" applyFont="1" applyFill="1" applyBorder="1" applyAlignment="1">
      <alignment horizontal="center" vertical="center"/>
    </xf>
    <xf numFmtId="0" fontId="15" fillId="0" borderId="0" xfId="0" applyFont="1" applyBorder="1"/>
    <xf numFmtId="0" fontId="15" fillId="0" borderId="0" xfId="0" applyFont="1"/>
    <xf numFmtId="0" fontId="15" fillId="0" borderId="0" xfId="0" applyFont="1" applyFill="1"/>
    <xf numFmtId="0" fontId="15" fillId="0" borderId="0" xfId="0" applyFont="1" applyFill="1" applyAlignment="1">
      <alignment horizontal="center"/>
    </xf>
    <xf numFmtId="0" fontId="15" fillId="0" borderId="0" xfId="0" applyFont="1" applyFill="1" applyBorder="1"/>
    <xf numFmtId="0" fontId="1" fillId="0" borderId="0" xfId="0" applyFont="1" applyBorder="1" applyAlignment="1">
      <alignment horizontal="center" vertical="center"/>
    </xf>
    <xf numFmtId="0" fontId="15" fillId="0" borderId="0" xfId="0" applyFont="1" applyBorder="1" applyAlignment="1">
      <alignment wrapText="1"/>
    </xf>
    <xf numFmtId="0" fontId="7" fillId="0" borderId="0" xfId="0" applyFont="1" applyFill="1" applyAlignment="1">
      <alignment horizontal="center" vertical="center"/>
    </xf>
    <xf numFmtId="0" fontId="5" fillId="0" borderId="0" xfId="0" applyFont="1" applyFill="1" applyAlignment="1">
      <alignment horizontal="center" vertical="center"/>
    </xf>
    <xf numFmtId="0" fontId="3" fillId="0" borderId="23" xfId="0" applyFont="1" applyBorder="1" applyAlignment="1">
      <alignment vertical="center"/>
    </xf>
    <xf numFmtId="0" fontId="3" fillId="0" borderId="0" xfId="0" applyFont="1" applyBorder="1" applyAlignment="1">
      <alignment vertical="center"/>
    </xf>
    <xf numFmtId="0" fontId="3" fillId="0" borderId="25" xfId="0" applyFont="1" applyBorder="1" applyAlignment="1">
      <alignment horizontal="left" vertical="center"/>
    </xf>
    <xf numFmtId="0" fontId="1" fillId="0" borderId="26" xfId="0" applyFont="1" applyBorder="1" applyAlignment="1">
      <alignment horizontal="center" vertical="center"/>
    </xf>
    <xf numFmtId="0" fontId="12" fillId="0" borderId="0" xfId="0" applyFont="1" applyAlignment="1">
      <alignment horizontal="center" vertical="center"/>
    </xf>
    <xf numFmtId="0" fontId="12"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Alignment="1">
      <alignment horizontal="center" vertical="center"/>
    </xf>
    <xf numFmtId="0" fontId="16" fillId="0" borderId="0" xfId="0"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Alignment="1">
      <alignment horizontal="center" vertical="center"/>
    </xf>
    <xf numFmtId="0" fontId="17" fillId="0" borderId="0" xfId="0" applyFont="1"/>
    <xf numFmtId="0" fontId="14"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 fillId="11" borderId="0" xfId="0" applyFont="1" applyFill="1" applyAlignment="1">
      <alignment horizontal="center" vertical="center"/>
    </xf>
    <xf numFmtId="0" fontId="1" fillId="11" borderId="0" xfId="0" applyFont="1" applyFill="1" applyAlignment="1">
      <alignment horizontal="right" vertical="center"/>
    </xf>
    <xf numFmtId="10" fontId="1" fillId="11" borderId="0" xfId="0" applyNumberFormat="1" applyFont="1" applyFill="1" applyAlignment="1">
      <alignment horizontal="right" vertical="center"/>
    </xf>
    <xf numFmtId="2" fontId="1" fillId="11" borderId="0" xfId="0" applyNumberFormat="1" applyFont="1" applyFill="1" applyBorder="1" applyAlignment="1">
      <alignment vertical="center"/>
    </xf>
    <xf numFmtId="10" fontId="1" fillId="11" borderId="0" xfId="0" applyNumberFormat="1" applyFont="1" applyFill="1" applyBorder="1" applyAlignment="1">
      <alignment vertical="center"/>
    </xf>
    <xf numFmtId="1" fontId="1" fillId="11" borderId="0" xfId="0" applyNumberFormat="1" applyFont="1" applyFill="1"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horizontal="center" vertical="center"/>
    </xf>
    <xf numFmtId="0" fontId="1" fillId="3" borderId="0" xfId="0" applyFont="1" applyFill="1" applyAlignment="1">
      <alignment horizontal="center" vertical="center" wrapText="1"/>
    </xf>
    <xf numFmtId="0" fontId="1" fillId="3" borderId="0" xfId="0" applyFont="1" applyFill="1" applyAlignment="1">
      <alignment horizontal="center" vertical="center"/>
    </xf>
    <xf numFmtId="2" fontId="1" fillId="0" borderId="0" xfId="0" applyNumberFormat="1" applyFont="1" applyAlignment="1">
      <alignment horizontal="center" vertical="center"/>
    </xf>
    <xf numFmtId="2" fontId="1" fillId="11" borderId="0" xfId="0" applyNumberFormat="1" applyFont="1" applyFill="1" applyAlignment="1">
      <alignment horizontal="center" vertical="center"/>
    </xf>
    <xf numFmtId="2" fontId="1" fillId="3" borderId="0" xfId="0" applyNumberFormat="1" applyFont="1" applyFill="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wrapText="1"/>
    </xf>
    <xf numFmtId="1" fontId="1" fillId="3" borderId="0" xfId="0" applyNumberFormat="1" applyFont="1" applyFill="1" applyAlignment="1">
      <alignment horizontal="center" vertical="center"/>
    </xf>
    <xf numFmtId="0" fontId="2" fillId="3" borderId="0" xfId="0" applyFont="1" applyFill="1" applyAlignment="1">
      <alignment horizontal="center" vertical="center"/>
    </xf>
    <xf numFmtId="0" fontId="3" fillId="3" borderId="0" xfId="0" applyFont="1" applyFill="1" applyAlignment="1">
      <alignment horizontal="center" vertical="center" wrapText="1"/>
    </xf>
    <xf numFmtId="0" fontId="11" fillId="0" borderId="0" xfId="0" applyFont="1" applyFill="1" applyBorder="1" applyAlignment="1">
      <alignment horizontal="center" vertical="center"/>
    </xf>
    <xf numFmtId="0" fontId="5" fillId="0" borderId="0" xfId="0" applyFont="1" applyFill="1" applyBorder="1" applyAlignment="1">
      <alignment horizontal="left" vertical="center"/>
    </xf>
    <xf numFmtId="164" fontId="3" fillId="3" borderId="51"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164" fontId="3" fillId="3" borderId="65" xfId="0" applyNumberFormat="1" applyFont="1" applyFill="1" applyBorder="1" applyAlignment="1">
      <alignment horizontal="center" vertical="center"/>
    </xf>
    <xf numFmtId="0" fontId="6" fillId="5" borderId="5" xfId="0" applyFont="1" applyFill="1" applyBorder="1" applyAlignment="1">
      <alignment horizontal="center" vertical="center"/>
    </xf>
    <xf numFmtId="0" fontId="6" fillId="5" borderId="34" xfId="0" applyFont="1" applyFill="1" applyBorder="1" applyAlignment="1">
      <alignment horizontal="center" vertical="center"/>
    </xf>
    <xf numFmtId="0" fontId="6" fillId="5" borderId="33" xfId="0" applyFont="1" applyFill="1" applyBorder="1" applyAlignment="1">
      <alignment horizontal="center" vertical="center"/>
    </xf>
    <xf numFmtId="164" fontId="3" fillId="3" borderId="55" xfId="0" applyNumberFormat="1" applyFont="1" applyFill="1" applyBorder="1" applyAlignment="1">
      <alignment horizontal="center" vertical="center"/>
    </xf>
    <xf numFmtId="164" fontId="3" fillId="3" borderId="56" xfId="0" applyNumberFormat="1" applyFont="1" applyFill="1" applyBorder="1" applyAlignment="1">
      <alignment horizontal="center" vertical="center"/>
    </xf>
    <xf numFmtId="164" fontId="3" fillId="3" borderId="67" xfId="0" applyNumberFormat="1" applyFont="1" applyFill="1" applyBorder="1" applyAlignment="1">
      <alignment horizontal="center" vertical="center"/>
    </xf>
    <xf numFmtId="2" fontId="1" fillId="3" borderId="57" xfId="0" applyNumberFormat="1" applyFont="1" applyFill="1" applyBorder="1" applyAlignment="1">
      <alignment horizontal="center" vertical="center"/>
    </xf>
    <xf numFmtId="2" fontId="1" fillId="3" borderId="58" xfId="0" applyNumberFormat="1" applyFont="1" applyFill="1" applyBorder="1" applyAlignment="1">
      <alignment horizontal="center" vertical="center"/>
    </xf>
    <xf numFmtId="2" fontId="1" fillId="3" borderId="62" xfId="0" applyNumberFormat="1" applyFont="1" applyFill="1" applyBorder="1" applyAlignment="1">
      <alignment horizontal="center" vertical="center"/>
    </xf>
    <xf numFmtId="0" fontId="1" fillId="3" borderId="57" xfId="0" applyFont="1" applyFill="1" applyBorder="1" applyAlignment="1">
      <alignment horizontal="center" vertical="center"/>
    </xf>
    <xf numFmtId="0" fontId="1" fillId="3" borderId="58" xfId="0" applyFont="1" applyFill="1" applyBorder="1" applyAlignment="1">
      <alignment horizontal="center" vertical="center"/>
    </xf>
    <xf numFmtId="0" fontId="1" fillId="3" borderId="62"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54" xfId="0" applyFont="1" applyFill="1" applyBorder="1" applyAlignment="1">
      <alignment horizontal="center" vertical="center"/>
    </xf>
    <xf numFmtId="0" fontId="1" fillId="3" borderId="66" xfId="0" applyFont="1" applyFill="1" applyBorder="1" applyAlignment="1">
      <alignment horizontal="center" vertical="center"/>
    </xf>
    <xf numFmtId="0" fontId="4" fillId="0" borderId="0" xfId="0" applyFont="1" applyBorder="1" applyAlignment="1">
      <alignment horizontal="left" vertical="top" wrapText="1"/>
    </xf>
    <xf numFmtId="0" fontId="4" fillId="0" borderId="49"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8" fillId="0" borderId="57" xfId="0" applyFont="1" applyFill="1" applyBorder="1" applyAlignment="1">
      <alignment horizontal="left" vertical="center"/>
    </xf>
    <xf numFmtId="0" fontId="8" fillId="0" borderId="58" xfId="0" applyFont="1" applyFill="1" applyBorder="1" applyAlignment="1">
      <alignment horizontal="left" vertical="center"/>
    </xf>
    <xf numFmtId="0" fontId="8" fillId="0" borderId="62" xfId="0" applyFont="1" applyFill="1" applyBorder="1" applyAlignment="1">
      <alignment horizontal="left" vertical="center"/>
    </xf>
    <xf numFmtId="2" fontId="8" fillId="3" borderId="57" xfId="0" applyNumberFormat="1" applyFont="1" applyFill="1" applyBorder="1" applyAlignment="1">
      <alignment horizontal="center" vertical="center"/>
    </xf>
    <xf numFmtId="2" fontId="8" fillId="3" borderId="58" xfId="0" applyNumberFormat="1" applyFont="1" applyFill="1" applyBorder="1" applyAlignment="1">
      <alignment horizontal="center" vertical="center"/>
    </xf>
    <xf numFmtId="2" fontId="8" fillId="3" borderId="62" xfId="0" applyNumberFormat="1" applyFont="1" applyFill="1" applyBorder="1" applyAlignment="1">
      <alignment horizontal="center" vertical="center"/>
    </xf>
    <xf numFmtId="164" fontId="3" fillId="3" borderId="72" xfId="0" applyNumberFormat="1" applyFont="1" applyFill="1" applyBorder="1" applyAlignment="1">
      <alignment horizontal="center" vertical="center"/>
    </xf>
    <xf numFmtId="164" fontId="3" fillId="3" borderId="73" xfId="0" applyNumberFormat="1" applyFont="1" applyFill="1" applyBorder="1" applyAlignment="1">
      <alignment horizontal="center" vertical="center"/>
    </xf>
    <xf numFmtId="164" fontId="3" fillId="3" borderId="74" xfId="0" applyNumberFormat="1" applyFont="1" applyFill="1" applyBorder="1" applyAlignment="1">
      <alignment horizontal="center" vertical="center"/>
    </xf>
    <xf numFmtId="164" fontId="3" fillId="3" borderId="59" xfId="0" applyNumberFormat="1" applyFont="1" applyFill="1" applyBorder="1" applyAlignment="1">
      <alignment horizontal="center" vertical="center"/>
    </xf>
    <xf numFmtId="164" fontId="3" fillId="3" borderId="60" xfId="0" applyNumberFormat="1" applyFont="1" applyFill="1" applyBorder="1" applyAlignment="1">
      <alignment horizontal="center" vertical="center"/>
    </xf>
    <xf numFmtId="164" fontId="3" fillId="3" borderId="64" xfId="0" applyNumberFormat="1" applyFont="1" applyFill="1" applyBorder="1" applyAlignment="1">
      <alignment horizontal="center" vertical="center"/>
    </xf>
    <xf numFmtId="0" fontId="8" fillId="0" borderId="59" xfId="0" applyFont="1" applyFill="1" applyBorder="1" applyAlignment="1">
      <alignment horizontal="left" vertical="center"/>
    </xf>
    <xf numFmtId="0" fontId="8" fillId="0" borderId="60" xfId="0" applyFont="1" applyFill="1" applyBorder="1" applyAlignment="1">
      <alignment horizontal="left" vertical="center"/>
    </xf>
    <xf numFmtId="0" fontId="8" fillId="0" borderId="64" xfId="0" applyFont="1" applyFill="1" applyBorder="1" applyAlignment="1">
      <alignment horizontal="left" vertical="center"/>
    </xf>
    <xf numFmtId="10" fontId="8" fillId="3" borderId="59" xfId="0" applyNumberFormat="1" applyFont="1" applyFill="1" applyBorder="1" applyAlignment="1">
      <alignment horizontal="center" vertical="center"/>
    </xf>
    <xf numFmtId="10" fontId="8" fillId="3" borderId="60" xfId="0" applyNumberFormat="1" applyFont="1" applyFill="1" applyBorder="1" applyAlignment="1">
      <alignment horizontal="center" vertical="center"/>
    </xf>
    <xf numFmtId="10" fontId="8" fillId="3" borderId="64" xfId="0" applyNumberFormat="1" applyFont="1" applyFill="1" applyBorder="1" applyAlignment="1">
      <alignment horizontal="center" vertical="center"/>
    </xf>
    <xf numFmtId="10" fontId="8" fillId="3" borderId="57" xfId="0" applyNumberFormat="1" applyFont="1" applyFill="1" applyBorder="1" applyAlignment="1">
      <alignment horizontal="center" vertical="center"/>
    </xf>
    <xf numFmtId="10" fontId="8" fillId="3" borderId="58" xfId="0" applyNumberFormat="1" applyFont="1" applyFill="1" applyBorder="1" applyAlignment="1">
      <alignment horizontal="center" vertical="center"/>
    </xf>
    <xf numFmtId="10" fontId="8" fillId="3" borderId="62" xfId="0" applyNumberFormat="1" applyFont="1" applyFill="1" applyBorder="1" applyAlignment="1">
      <alignment horizontal="center" vertical="center"/>
    </xf>
    <xf numFmtId="164" fontId="3" fillId="3" borderId="57" xfId="0" applyNumberFormat="1" applyFont="1" applyFill="1" applyBorder="1" applyAlignment="1">
      <alignment horizontal="center" vertical="center"/>
    </xf>
    <xf numFmtId="164" fontId="3" fillId="3" borderId="58" xfId="0" applyNumberFormat="1" applyFont="1" applyFill="1" applyBorder="1" applyAlignment="1">
      <alignment horizontal="center" vertical="center"/>
    </xf>
    <xf numFmtId="164" fontId="3" fillId="3" borderId="62" xfId="0" applyNumberFormat="1" applyFont="1" applyFill="1" applyBorder="1" applyAlignment="1">
      <alignment horizontal="center" vertical="center"/>
    </xf>
    <xf numFmtId="0" fontId="8" fillId="3" borderId="51" xfId="0" applyFont="1" applyFill="1" applyBorder="1" applyAlignment="1">
      <alignment horizontal="center" vertical="center"/>
    </xf>
    <xf numFmtId="0" fontId="8" fillId="3" borderId="36"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65" xfId="0" applyFont="1" applyFill="1" applyBorder="1" applyAlignment="1">
      <alignment horizontal="center" vertical="center"/>
    </xf>
    <xf numFmtId="2" fontId="6" fillId="3" borderId="57" xfId="0" applyNumberFormat="1" applyFont="1" applyFill="1" applyBorder="1" applyAlignment="1">
      <alignment horizontal="center" vertical="center"/>
    </xf>
    <xf numFmtId="2" fontId="6" fillId="3" borderId="58" xfId="0" applyNumberFormat="1" applyFont="1" applyFill="1" applyBorder="1" applyAlignment="1">
      <alignment horizontal="center" vertical="center"/>
    </xf>
    <xf numFmtId="2" fontId="6" fillId="3" borderId="62" xfId="0" applyNumberFormat="1" applyFont="1" applyFill="1" applyBorder="1" applyAlignment="1">
      <alignment horizontal="center" vertical="center"/>
    </xf>
    <xf numFmtId="20" fontId="8" fillId="0" borderId="59" xfId="0" applyNumberFormat="1" applyFont="1" applyFill="1" applyBorder="1" applyAlignment="1">
      <alignment horizontal="left" vertical="center"/>
    </xf>
    <xf numFmtId="20" fontId="8" fillId="0" borderId="60" xfId="0" applyNumberFormat="1" applyFont="1" applyFill="1" applyBorder="1" applyAlignment="1">
      <alignment horizontal="left" vertical="center"/>
    </xf>
    <xf numFmtId="20" fontId="8" fillId="0" borderId="64" xfId="0" applyNumberFormat="1" applyFont="1" applyFill="1" applyBorder="1" applyAlignment="1">
      <alignment horizontal="left" vertical="center"/>
    </xf>
    <xf numFmtId="0" fontId="6" fillId="0" borderId="5"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33" xfId="0" applyFont="1" applyFill="1" applyBorder="1" applyAlignment="1">
      <alignment horizontal="center" vertical="center"/>
    </xf>
    <xf numFmtId="0" fontId="8" fillId="0" borderId="5" xfId="0" applyFont="1" applyFill="1" applyBorder="1" applyAlignment="1">
      <alignment horizontal="left" vertical="center"/>
    </xf>
    <xf numFmtId="0" fontId="8" fillId="0" borderId="34" xfId="0" applyFont="1" applyFill="1" applyBorder="1" applyAlignment="1">
      <alignment horizontal="left" vertical="center"/>
    </xf>
    <xf numFmtId="0" fontId="8" fillId="0" borderId="33" xfId="0" applyFont="1" applyFill="1" applyBorder="1" applyAlignment="1">
      <alignment horizontal="left" vertical="center"/>
    </xf>
    <xf numFmtId="0" fontId="8" fillId="0" borderId="51" xfId="0" applyFont="1" applyFill="1" applyBorder="1" applyAlignment="1">
      <alignment horizontal="left" vertical="center"/>
    </xf>
    <xf numFmtId="0" fontId="8" fillId="0" borderId="52" xfId="0" applyFont="1" applyFill="1" applyBorder="1" applyAlignment="1">
      <alignment horizontal="left" vertical="center"/>
    </xf>
    <xf numFmtId="0" fontId="8" fillId="0" borderId="65" xfId="0" applyFont="1" applyFill="1" applyBorder="1" applyAlignment="1">
      <alignment horizontal="left" vertical="center"/>
    </xf>
    <xf numFmtId="0" fontId="6" fillId="3" borderId="41"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8" xfId="0" applyFont="1" applyFill="1" applyBorder="1" applyAlignment="1">
      <alignment horizontal="center" vertical="center"/>
    </xf>
    <xf numFmtId="0" fontId="8" fillId="3" borderId="84"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85" xfId="0" applyFont="1" applyFill="1" applyBorder="1" applyAlignment="1">
      <alignment horizontal="center" vertical="center"/>
    </xf>
    <xf numFmtId="0" fontId="6" fillId="0" borderId="5" xfId="0" applyFont="1" applyFill="1" applyBorder="1" applyAlignment="1">
      <alignment horizontal="left" vertical="center"/>
    </xf>
    <xf numFmtId="0" fontId="6" fillId="0" borderId="34" xfId="0" applyFont="1" applyFill="1" applyBorder="1" applyAlignment="1">
      <alignment horizontal="left" vertical="center"/>
    </xf>
    <xf numFmtId="0" fontId="6" fillId="0" borderId="33" xfId="0" applyFont="1" applyFill="1" applyBorder="1" applyAlignment="1">
      <alignment horizontal="left" vertical="center"/>
    </xf>
    <xf numFmtId="0" fontId="6" fillId="3" borderId="5" xfId="0" applyFont="1" applyFill="1" applyBorder="1" applyAlignment="1">
      <alignment horizontal="center" vertical="center"/>
    </xf>
    <xf numFmtId="0" fontId="6" fillId="3" borderId="40" xfId="0" applyFont="1" applyFill="1" applyBorder="1" applyAlignment="1">
      <alignment horizontal="center" vertical="center"/>
    </xf>
    <xf numFmtId="20" fontId="8" fillId="0" borderId="51" xfId="0" applyNumberFormat="1" applyFont="1" applyFill="1" applyBorder="1" applyAlignment="1">
      <alignment horizontal="left" vertical="center"/>
    </xf>
    <xf numFmtId="20" fontId="8" fillId="0" borderId="52" xfId="0" applyNumberFormat="1" applyFont="1" applyFill="1" applyBorder="1" applyAlignment="1">
      <alignment horizontal="left" vertical="center"/>
    </xf>
    <xf numFmtId="20" fontId="8" fillId="0" borderId="65" xfId="0" applyNumberFormat="1" applyFont="1" applyFill="1" applyBorder="1" applyAlignment="1">
      <alignment horizontal="left" vertical="center"/>
    </xf>
    <xf numFmtId="20" fontId="6" fillId="0" borderId="59" xfId="0" applyNumberFormat="1" applyFont="1" applyFill="1" applyBorder="1" applyAlignment="1">
      <alignment horizontal="center" vertical="center"/>
    </xf>
    <xf numFmtId="20" fontId="6" fillId="0" borderId="60" xfId="0" applyNumberFormat="1" applyFont="1" applyFill="1" applyBorder="1" applyAlignment="1">
      <alignment horizontal="center" vertical="center"/>
    </xf>
    <xf numFmtId="20" fontId="6" fillId="0" borderId="64" xfId="0" applyNumberFormat="1" applyFont="1" applyFill="1" applyBorder="1" applyAlignment="1">
      <alignment horizontal="center" vertical="center"/>
    </xf>
    <xf numFmtId="0" fontId="6" fillId="3" borderId="51"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65" xfId="0" applyFont="1" applyFill="1" applyBorder="1" applyAlignment="1">
      <alignment horizontal="center" vertical="center"/>
    </xf>
    <xf numFmtId="1" fontId="8" fillId="3" borderId="51" xfId="0" applyNumberFormat="1" applyFont="1" applyFill="1" applyBorder="1" applyAlignment="1">
      <alignment horizontal="center" vertical="center"/>
    </xf>
    <xf numFmtId="1" fontId="8" fillId="3" borderId="52" xfId="0" applyNumberFormat="1" applyFont="1" applyFill="1" applyBorder="1" applyAlignment="1">
      <alignment horizontal="center" vertical="center"/>
    </xf>
    <xf numFmtId="1" fontId="8" fillId="3" borderId="65" xfId="0" applyNumberFormat="1" applyFont="1" applyFill="1" applyBorder="1" applyAlignment="1">
      <alignment horizontal="center" vertical="center"/>
    </xf>
    <xf numFmtId="20" fontId="8" fillId="0" borderId="57" xfId="0" applyNumberFormat="1" applyFont="1" applyFill="1" applyBorder="1" applyAlignment="1">
      <alignment horizontal="left" vertical="center"/>
    </xf>
    <xf numFmtId="20" fontId="8" fillId="0" borderId="58" xfId="0" applyNumberFormat="1" applyFont="1" applyFill="1" applyBorder="1" applyAlignment="1">
      <alignment horizontal="left" vertical="center"/>
    </xf>
    <xf numFmtId="20" fontId="8" fillId="0" borderId="62" xfId="0" applyNumberFormat="1" applyFont="1" applyFill="1" applyBorder="1" applyAlignment="1">
      <alignment horizontal="left" vertical="center"/>
    </xf>
    <xf numFmtId="1" fontId="8" fillId="3" borderId="57" xfId="0" applyNumberFormat="1" applyFont="1" applyFill="1" applyBorder="1" applyAlignment="1">
      <alignment horizontal="center" vertical="center"/>
    </xf>
    <xf numFmtId="1" fontId="8" fillId="3" borderId="58" xfId="0" applyNumberFormat="1" applyFont="1" applyFill="1" applyBorder="1" applyAlignment="1">
      <alignment horizontal="center" vertical="center"/>
    </xf>
    <xf numFmtId="1" fontId="8" fillId="3" borderId="62"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64" xfId="0" applyFont="1" applyFill="1" applyBorder="1" applyAlignment="1">
      <alignment horizontal="center" vertical="center"/>
    </xf>
    <xf numFmtId="0" fontId="8" fillId="3" borderId="59" xfId="0" applyFont="1" applyFill="1" applyBorder="1" applyAlignment="1">
      <alignment horizontal="center" vertical="center"/>
    </xf>
    <xf numFmtId="0" fontId="8" fillId="3" borderId="35" xfId="0" applyFont="1" applyFill="1" applyBorder="1" applyAlignment="1">
      <alignment horizontal="center" vertical="center"/>
    </xf>
    <xf numFmtId="0" fontId="6" fillId="3" borderId="33" xfId="0" applyFont="1" applyFill="1" applyBorder="1" applyAlignment="1">
      <alignment horizontal="center" vertical="center"/>
    </xf>
    <xf numFmtId="0" fontId="6" fillId="0" borderId="0" xfId="0" applyFont="1" applyFill="1" applyBorder="1" applyAlignment="1">
      <alignment horizontal="left" vertical="center"/>
    </xf>
    <xf numFmtId="0" fontId="6" fillId="5" borderId="17"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44"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43" xfId="0" applyFont="1" applyFill="1" applyBorder="1" applyAlignment="1">
      <alignment horizontal="center" vertical="center"/>
    </xf>
    <xf numFmtId="0" fontId="4" fillId="0" borderId="0" xfId="0" applyFont="1" applyAlignment="1">
      <alignment horizontal="left" vertical="top"/>
    </xf>
    <xf numFmtId="0" fontId="8" fillId="3" borderId="57"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8" xfId="0" applyFont="1" applyFill="1" applyBorder="1" applyAlignment="1">
      <alignment horizontal="center" vertical="center"/>
    </xf>
    <xf numFmtId="20" fontId="6" fillId="0" borderId="63" xfId="0" applyNumberFormat="1" applyFont="1" applyFill="1" applyBorder="1" applyAlignment="1">
      <alignment horizontal="center" vertical="center"/>
    </xf>
    <xf numFmtId="0" fontId="8" fillId="3" borderId="4" xfId="0" applyFont="1" applyFill="1" applyBorder="1" applyAlignment="1">
      <alignment horizontal="center" vertical="center"/>
    </xf>
    <xf numFmtId="0" fontId="8" fillId="3" borderId="62" xfId="0" applyFont="1" applyFill="1" applyBorder="1" applyAlignment="1">
      <alignment horizontal="center" vertical="center"/>
    </xf>
    <xf numFmtId="20" fontId="8" fillId="0" borderId="32" xfId="0" applyNumberFormat="1" applyFont="1" applyFill="1" applyBorder="1" applyAlignment="1">
      <alignment horizontal="left" vertical="center"/>
    </xf>
    <xf numFmtId="20" fontId="8" fillId="0" borderId="31" xfId="0" applyNumberFormat="1" applyFont="1" applyFill="1" applyBorder="1" applyAlignment="1">
      <alignment horizontal="left" vertical="center"/>
    </xf>
    <xf numFmtId="0" fontId="8" fillId="0" borderId="84" xfId="0" applyFont="1" applyFill="1" applyBorder="1" applyAlignment="1">
      <alignment horizontal="left" vertical="center"/>
    </xf>
    <xf numFmtId="0" fontId="8" fillId="0" borderId="2" xfId="0" applyFont="1" applyFill="1" applyBorder="1" applyAlignment="1">
      <alignment horizontal="left" vertical="center"/>
    </xf>
    <xf numFmtId="0" fontId="8" fillId="0" borderId="85" xfId="0" applyFont="1" applyFill="1" applyBorder="1" applyAlignment="1">
      <alignment horizontal="left" vertical="center"/>
    </xf>
    <xf numFmtId="0" fontId="8" fillId="0" borderId="71" xfId="0" applyFont="1" applyFill="1" applyBorder="1" applyAlignment="1">
      <alignment horizontal="left" vertical="center"/>
    </xf>
    <xf numFmtId="0" fontId="8" fillId="0" borderId="63" xfId="0" applyFont="1" applyFill="1" applyBorder="1" applyAlignment="1">
      <alignment horizontal="left" vertical="center"/>
    </xf>
    <xf numFmtId="20" fontId="8" fillId="0" borderId="71" xfId="0" applyNumberFormat="1" applyFont="1" applyFill="1" applyBorder="1" applyAlignment="1">
      <alignment horizontal="left" vertical="center"/>
    </xf>
    <xf numFmtId="2" fontId="6" fillId="3" borderId="84" xfId="0" applyNumberFormat="1" applyFont="1" applyFill="1" applyBorder="1" applyAlignment="1">
      <alignment horizontal="center" vertical="center"/>
    </xf>
    <xf numFmtId="2" fontId="6" fillId="3" borderId="2" xfId="0" applyNumberFormat="1" applyFont="1" applyFill="1" applyBorder="1" applyAlignment="1">
      <alignment horizontal="center" vertical="center"/>
    </xf>
    <xf numFmtId="2" fontId="6" fillId="3" borderId="85" xfId="0" applyNumberFormat="1" applyFont="1" applyFill="1" applyBorder="1" applyAlignment="1">
      <alignment horizontal="center" vertical="center"/>
    </xf>
    <xf numFmtId="0" fontId="6" fillId="0" borderId="41"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3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0" xfId="0" applyFont="1" applyFill="1" applyBorder="1" applyAlignment="1">
      <alignment horizontal="center" vertical="center"/>
    </xf>
    <xf numFmtId="20" fontId="8" fillId="0" borderId="70" xfId="0" applyNumberFormat="1" applyFont="1" applyFill="1" applyBorder="1" applyAlignment="1">
      <alignment horizontal="left" vertical="center"/>
    </xf>
    <xf numFmtId="0" fontId="8" fillId="0" borderId="61" xfId="0" applyFont="1" applyFill="1" applyBorder="1" applyAlignment="1">
      <alignment horizontal="left" vertical="center"/>
    </xf>
    <xf numFmtId="0" fontId="8" fillId="0" borderId="1" xfId="0" applyFont="1" applyFill="1" applyBorder="1" applyAlignment="1">
      <alignment horizontal="left" vertical="center"/>
    </xf>
    <xf numFmtId="0" fontId="8" fillId="0" borderId="79" xfId="0" applyFont="1" applyFill="1" applyBorder="1" applyAlignment="1">
      <alignment horizontal="left" vertical="center"/>
    </xf>
    <xf numFmtId="0" fontId="8" fillId="3" borderId="80" xfId="0" applyFont="1" applyFill="1" applyBorder="1" applyAlignment="1">
      <alignment horizontal="center" vertical="center"/>
    </xf>
    <xf numFmtId="0" fontId="8" fillId="3" borderId="81" xfId="0" applyFont="1" applyFill="1" applyBorder="1" applyAlignment="1">
      <alignment horizontal="center" vertical="center"/>
    </xf>
    <xf numFmtId="0" fontId="8" fillId="3" borderId="82" xfId="0" applyFont="1" applyFill="1" applyBorder="1" applyAlignment="1">
      <alignment horizontal="center" vertical="center"/>
    </xf>
    <xf numFmtId="0" fontId="8" fillId="3" borderId="83" xfId="0" applyFont="1" applyFill="1" applyBorder="1" applyAlignment="1">
      <alignment horizontal="center" vertical="center"/>
    </xf>
    <xf numFmtId="0" fontId="6" fillId="0" borderId="68" xfId="0" applyFont="1" applyFill="1" applyBorder="1" applyAlignment="1">
      <alignment horizontal="left" vertical="center"/>
    </xf>
    <xf numFmtId="0" fontId="6" fillId="0" borderId="46" xfId="0" applyFont="1" applyFill="1" applyBorder="1" applyAlignment="1">
      <alignment horizontal="left" vertical="center"/>
    </xf>
    <xf numFmtId="0" fontId="6" fillId="0" borderId="69" xfId="0" applyFont="1" applyFill="1" applyBorder="1" applyAlignment="1">
      <alignment horizontal="left" vertical="center"/>
    </xf>
    <xf numFmtId="0" fontId="4" fillId="0" borderId="0" xfId="0" applyFont="1" applyBorder="1" applyAlignment="1">
      <alignment horizontal="left" vertical="top"/>
    </xf>
    <xf numFmtId="0" fontId="4" fillId="0" borderId="49" xfId="0" applyFont="1" applyBorder="1" applyAlignment="1">
      <alignment horizontal="left" vertical="top"/>
    </xf>
    <xf numFmtId="2" fontId="6" fillId="0" borderId="0" xfId="0" applyNumberFormat="1" applyFont="1" applyFill="1" applyBorder="1" applyAlignment="1">
      <alignment horizontal="left" vertical="center"/>
    </xf>
    <xf numFmtId="0" fontId="14" fillId="3" borderId="57" xfId="0" applyFont="1" applyFill="1" applyBorder="1" applyAlignment="1">
      <alignment horizontal="center" vertical="center"/>
    </xf>
    <xf numFmtId="0" fontId="14" fillId="3" borderId="58" xfId="0" applyFont="1" applyFill="1" applyBorder="1" applyAlignment="1">
      <alignment horizontal="center" vertical="center"/>
    </xf>
    <xf numFmtId="0" fontId="14" fillId="3" borderId="62"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54" xfId="0" applyFont="1" applyFill="1" applyBorder="1" applyAlignment="1">
      <alignment horizontal="center" vertical="center"/>
    </xf>
    <xf numFmtId="0" fontId="14" fillId="3" borderId="66" xfId="0" applyFont="1" applyFill="1" applyBorder="1" applyAlignment="1">
      <alignment horizontal="center" vertical="center"/>
    </xf>
    <xf numFmtId="164" fontId="13" fillId="3" borderId="55" xfId="0" applyNumberFormat="1" applyFont="1" applyFill="1" applyBorder="1" applyAlignment="1">
      <alignment horizontal="center" vertical="center"/>
    </xf>
    <xf numFmtId="164" fontId="13" fillId="3" borderId="56" xfId="0" applyNumberFormat="1" applyFont="1" applyFill="1" applyBorder="1" applyAlignment="1">
      <alignment horizontal="center" vertical="center"/>
    </xf>
    <xf numFmtId="164" fontId="13" fillId="3" borderId="67" xfId="0" applyNumberFormat="1" applyFont="1" applyFill="1" applyBorder="1" applyAlignment="1">
      <alignment horizontal="center" vertical="center"/>
    </xf>
    <xf numFmtId="164" fontId="13" fillId="3" borderId="51" xfId="0" applyNumberFormat="1" applyFont="1" applyFill="1" applyBorder="1" applyAlignment="1">
      <alignment horizontal="center" vertical="center"/>
    </xf>
    <xf numFmtId="164" fontId="13" fillId="3" borderId="52" xfId="0" applyNumberFormat="1" applyFont="1" applyFill="1" applyBorder="1" applyAlignment="1">
      <alignment horizontal="center" vertical="center"/>
    </xf>
    <xf numFmtId="164" fontId="13" fillId="3" borderId="65" xfId="0" applyNumberFormat="1" applyFont="1" applyFill="1" applyBorder="1" applyAlignment="1">
      <alignment horizontal="center" vertical="center"/>
    </xf>
    <xf numFmtId="2" fontId="14" fillId="3" borderId="57" xfId="0" applyNumberFormat="1" applyFont="1" applyFill="1" applyBorder="1" applyAlignment="1">
      <alignment horizontal="center" vertical="center"/>
    </xf>
    <xf numFmtId="2" fontId="14" fillId="3" borderId="58" xfId="0" applyNumberFormat="1" applyFont="1" applyFill="1" applyBorder="1" applyAlignment="1">
      <alignment horizontal="center" vertical="center"/>
    </xf>
    <xf numFmtId="2" fontId="14" fillId="3" borderId="62" xfId="0" applyNumberFormat="1" applyFont="1" applyFill="1" applyBorder="1" applyAlignment="1">
      <alignment horizontal="center" vertical="center"/>
    </xf>
    <xf numFmtId="164" fontId="13" fillId="3" borderId="57" xfId="0" applyNumberFormat="1" applyFont="1" applyFill="1" applyBorder="1" applyAlignment="1">
      <alignment horizontal="center" vertical="center"/>
    </xf>
    <xf numFmtId="164" fontId="13" fillId="3" borderId="58" xfId="0" applyNumberFormat="1" applyFont="1" applyFill="1" applyBorder="1" applyAlignment="1">
      <alignment horizontal="center" vertical="center"/>
    </xf>
    <xf numFmtId="164" fontId="13" fillId="3" borderId="62" xfId="0" applyNumberFormat="1" applyFont="1" applyFill="1" applyBorder="1" applyAlignment="1">
      <alignment horizontal="center" vertical="center"/>
    </xf>
    <xf numFmtId="164" fontId="13" fillId="3" borderId="59" xfId="0" applyNumberFormat="1" applyFont="1" applyFill="1" applyBorder="1" applyAlignment="1">
      <alignment horizontal="center" vertical="center"/>
    </xf>
    <xf numFmtId="164" fontId="13" fillId="3" borderId="60" xfId="0" applyNumberFormat="1" applyFont="1" applyFill="1" applyBorder="1" applyAlignment="1">
      <alignment horizontal="center" vertical="center"/>
    </xf>
    <xf numFmtId="164" fontId="13" fillId="3" borderId="64" xfId="0" applyNumberFormat="1" applyFont="1" applyFill="1" applyBorder="1" applyAlignment="1">
      <alignment horizontal="center" vertical="center"/>
    </xf>
    <xf numFmtId="164" fontId="13" fillId="3" borderId="72" xfId="0" applyNumberFormat="1" applyFont="1" applyFill="1" applyBorder="1" applyAlignment="1">
      <alignment horizontal="center" vertical="center"/>
    </xf>
    <xf numFmtId="164" fontId="13" fillId="3" borderId="73" xfId="0" applyNumberFormat="1" applyFont="1" applyFill="1" applyBorder="1" applyAlignment="1">
      <alignment horizontal="center" vertical="center"/>
    </xf>
    <xf numFmtId="164" fontId="13" fillId="3" borderId="74" xfId="0" applyNumberFormat="1" applyFont="1" applyFill="1" applyBorder="1" applyAlignment="1">
      <alignment horizontal="center" vertical="center"/>
    </xf>
    <xf numFmtId="0" fontId="12" fillId="3" borderId="51"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29" xfId="0" applyFont="1" applyFill="1" applyBorder="1" applyAlignment="1">
      <alignment horizontal="center" vertical="center"/>
    </xf>
    <xf numFmtId="0" fontId="12" fillId="3" borderId="65" xfId="0" applyFont="1" applyFill="1" applyBorder="1" applyAlignment="1">
      <alignment horizontal="center" vertical="center"/>
    </xf>
    <xf numFmtId="2" fontId="11" fillId="3" borderId="57" xfId="0" applyNumberFormat="1" applyFont="1" applyFill="1" applyBorder="1" applyAlignment="1">
      <alignment horizontal="center" vertical="center"/>
    </xf>
    <xf numFmtId="2" fontId="11" fillId="3" borderId="58" xfId="0" applyNumberFormat="1" applyFont="1" applyFill="1" applyBorder="1" applyAlignment="1">
      <alignment horizontal="center" vertical="center"/>
    </xf>
    <xf numFmtId="2" fontId="11" fillId="3" borderId="62" xfId="0" applyNumberFormat="1" applyFont="1" applyFill="1" applyBorder="1" applyAlignment="1">
      <alignment horizontal="center" vertical="center"/>
    </xf>
    <xf numFmtId="0" fontId="11" fillId="3" borderId="5"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76" xfId="0" applyFont="1" applyFill="1" applyBorder="1" applyAlignment="1">
      <alignment horizontal="center" vertical="center"/>
    </xf>
    <xf numFmtId="0" fontId="11" fillId="3" borderId="77" xfId="0" applyFont="1" applyFill="1" applyBorder="1" applyAlignment="1">
      <alignment horizontal="center" vertical="center"/>
    </xf>
    <xf numFmtId="0" fontId="11" fillId="3" borderId="75" xfId="0" applyFont="1" applyFill="1" applyBorder="1" applyAlignment="1">
      <alignment horizontal="center" vertical="center"/>
    </xf>
    <xf numFmtId="0" fontId="11" fillId="3" borderId="78" xfId="0" applyFont="1" applyFill="1" applyBorder="1" applyAlignment="1">
      <alignment horizontal="center" vertical="center"/>
    </xf>
    <xf numFmtId="0" fontId="12" fillId="3" borderId="57"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62" xfId="0" applyFont="1" applyFill="1" applyBorder="1" applyAlignment="1">
      <alignment horizontal="center" vertical="center"/>
    </xf>
    <xf numFmtId="0" fontId="12" fillId="3" borderId="59"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28" xfId="0" applyFont="1" applyFill="1" applyBorder="1" applyAlignment="1">
      <alignment horizontal="center" vertical="center"/>
    </xf>
    <xf numFmtId="0" fontId="12" fillId="3" borderId="64" xfId="0" applyFont="1" applyFill="1" applyBorder="1" applyAlignment="1">
      <alignment horizontal="center" vertical="center"/>
    </xf>
    <xf numFmtId="0" fontId="11" fillId="3" borderId="51" xfId="0" applyFont="1" applyFill="1" applyBorder="1" applyAlignment="1">
      <alignment horizontal="center" vertical="center"/>
    </xf>
    <xf numFmtId="0" fontId="11" fillId="3" borderId="52" xfId="0" applyFont="1" applyFill="1" applyBorder="1" applyAlignment="1">
      <alignment horizontal="center" vertical="center"/>
    </xf>
    <xf numFmtId="0" fontId="11" fillId="3" borderId="65" xfId="0" applyFont="1" applyFill="1" applyBorder="1" applyAlignment="1">
      <alignment horizontal="center" vertical="center"/>
    </xf>
    <xf numFmtId="165" fontId="6" fillId="3" borderId="57" xfId="0" applyNumberFormat="1" applyFont="1" applyFill="1" applyBorder="1" applyAlignment="1">
      <alignment horizontal="center" vertical="center"/>
    </xf>
    <xf numFmtId="165" fontId="6" fillId="3" borderId="58" xfId="0" applyNumberFormat="1" applyFont="1" applyFill="1" applyBorder="1" applyAlignment="1">
      <alignment horizontal="center" vertical="center"/>
    </xf>
    <xf numFmtId="165" fontId="6" fillId="3" borderId="62" xfId="0" applyNumberFormat="1" applyFont="1" applyFill="1" applyBorder="1" applyAlignment="1">
      <alignment horizontal="center" vertical="center"/>
    </xf>
    <xf numFmtId="165" fontId="6" fillId="0" borderId="0" xfId="0" applyNumberFormat="1" applyFont="1" applyFill="1" applyBorder="1" applyAlignment="1">
      <alignment horizontal="left" vertical="center"/>
    </xf>
  </cellXfs>
  <cellStyles count="1">
    <cellStyle name="Standard" xfId="0" builtinId="0"/>
  </cellStyles>
  <dxfs count="2">
    <dxf>
      <font>
        <color theme="0"/>
      </font>
    </dxf>
    <dxf>
      <font>
        <color theme="0"/>
      </font>
      <border>
        <left/>
        <right/>
        <top/>
        <bottom/>
        <vertical/>
        <horizontal/>
      </border>
    </dxf>
  </dxfs>
  <tableStyles count="0" defaultTableStyle="TableStyleMedium9" defaultPivotStyle="PivotStyleLight16"/>
  <colors>
    <mruColors>
      <color rgb="FFFFFF99"/>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5.jpe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5.jpe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5.jpe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25.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26.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27.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28.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5.jpeg"/><Relationship Id="rId1" Type="http://schemas.openxmlformats.org/officeDocument/2006/relationships/image" Target="../media/image4.png"/></Relationships>
</file>

<file path=xl/drawings/_rels/drawing29.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31.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32.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5.jpeg"/><Relationship Id="rId1" Type="http://schemas.openxmlformats.org/officeDocument/2006/relationships/image" Target="../media/image4.png"/></Relationships>
</file>

<file path=xl/drawings/_rels/drawing3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34.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8.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5.jpe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jpe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371470</xdr:colOff>
      <xdr:row>16</xdr:row>
      <xdr:rowOff>9518</xdr:rowOff>
    </xdr:from>
    <xdr:to>
      <xdr:col>10</xdr:col>
      <xdr:colOff>191891</xdr:colOff>
      <xdr:row>25</xdr:row>
      <xdr:rowOff>72743</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00" t="17236" r="8144" b="21094"/>
        <a:stretch>
          <a:fillRect/>
        </a:stretch>
      </xdr:blipFill>
      <xdr:spPr bwMode="auto">
        <a:xfrm>
          <a:off x="1133470" y="3486143"/>
          <a:ext cx="6678421" cy="16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133350</xdr:colOff>
      <xdr:row>2</xdr:row>
      <xdr:rowOff>0</xdr:rowOff>
    </xdr:from>
    <xdr:to>
      <xdr:col>18</xdr:col>
      <xdr:colOff>368300</xdr:colOff>
      <xdr:row>4</xdr:row>
      <xdr:rowOff>165100</xdr:rowOff>
    </xdr:to>
    <xdr:pic>
      <xdr:nvPicPr>
        <xdr:cNvPr id="3" name="Grafik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63350" y="409575"/>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495300</xdr:colOff>
      <xdr:row>0</xdr:row>
      <xdr:rowOff>76200</xdr:rowOff>
    </xdr:from>
    <xdr:to>
      <xdr:col>20</xdr:col>
      <xdr:colOff>266700</xdr:colOff>
      <xdr:row>7</xdr:row>
      <xdr:rowOff>130175</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211300" y="76200"/>
          <a:ext cx="1295400" cy="1606550"/>
        </a:xfrm>
        <a:prstGeom prst="rect">
          <a:avLst/>
        </a:prstGeom>
        <a:noFill/>
        <a:ln>
          <a:noFill/>
        </a:ln>
      </xdr:spPr>
    </xdr:pic>
    <xdr:clientData/>
  </xdr:twoCellAnchor>
  <xdr:twoCellAnchor>
    <xdr:from>
      <xdr:col>0</xdr:col>
      <xdr:colOff>676275</xdr:colOff>
      <xdr:row>27</xdr:row>
      <xdr:rowOff>57150</xdr:rowOff>
    </xdr:from>
    <xdr:to>
      <xdr:col>14</xdr:col>
      <xdr:colOff>581025</xdr:colOff>
      <xdr:row>36</xdr:row>
      <xdr:rowOff>1</xdr:rowOff>
    </xdr:to>
    <xdr:sp macro="" textlink="">
      <xdr:nvSpPr>
        <xdr:cNvPr id="7" name="Textfeld 6"/>
        <xdr:cNvSpPr txBox="1"/>
      </xdr:nvSpPr>
      <xdr:spPr>
        <a:xfrm>
          <a:off x="676275" y="5524500"/>
          <a:ext cx="10572750" cy="157162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Dieses Instrument wurde vom Institut für Arbeitswissenschaft (IAW) der RWTH Aachen (Bergdriesch 27, 52062 Aachen) im Rahmen des Projektes "Arbeitzeitbox - Praxishilfen für die Arbeitszeitgestaltung" erstellt.</a:t>
          </a:r>
          <a:b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endPar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Haftungsansprüche gegenüber der RWTH Aachen, die durch die Nutzung oder Nichtnutzung der angebotenen Informationen beziehungsweise durch die Nutzung fehlerhafter und unvollständiger Informationen verursacht werden, sind ausgeschlossen, es sei denn, sie sind nachweislich auf vorsätzliches oder grob fahrlässiges Verhalten der RWTH oder deren Erfüllungs- bzw. Verrichtungsgehilfen zurückzuführen. Hiervon ausgenommen sind Verletzungen von Leben, Körper und Gesundheit; in diesen Fällen haftet die RWTH uneingeschränkt.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45</xdr:row>
      <xdr:rowOff>0</xdr:rowOff>
    </xdr:from>
    <xdr:to>
      <xdr:col>17</xdr:col>
      <xdr:colOff>106812</xdr:colOff>
      <xdr:row>50</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781735" y="10690412"/>
          <a:ext cx="3603048" cy="908383"/>
        </a:xfrm>
        <a:prstGeom prst="rect">
          <a:avLst/>
        </a:prstGeom>
      </xdr:spPr>
    </xdr:pic>
    <xdr:clientData/>
  </xdr:twoCellAnchor>
  <xdr:twoCellAnchor editAs="oneCell">
    <xdr:from>
      <xdr:col>46</xdr:col>
      <xdr:colOff>268938</xdr:colOff>
      <xdr:row>0</xdr:row>
      <xdr:rowOff>400606</xdr:rowOff>
    </xdr:from>
    <xdr:to>
      <xdr:col>55</xdr:col>
      <xdr:colOff>66858</xdr:colOff>
      <xdr:row>3</xdr:row>
      <xdr:rowOff>92818</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52173" y="400606"/>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193858</xdr:colOff>
      <xdr:row>0</xdr:row>
      <xdr:rowOff>67231</xdr:rowOff>
    </xdr:from>
    <xdr:to>
      <xdr:col>59</xdr:col>
      <xdr:colOff>279023</xdr:colOff>
      <xdr:row>6</xdr:row>
      <xdr:rowOff>138575</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00123" y="67231"/>
          <a:ext cx="1295400" cy="16065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257736</xdr:colOff>
      <xdr:row>47</xdr:row>
      <xdr:rowOff>100854</xdr:rowOff>
    </xdr:from>
    <xdr:to>
      <xdr:col>16</xdr:col>
      <xdr:colOff>73195</xdr:colOff>
      <xdr:row>52</xdr:row>
      <xdr:rowOff>112766</xdr:rowOff>
    </xdr:to>
    <xdr:pic>
      <xdr:nvPicPr>
        <xdr:cNvPr id="2" name="Grafik 1"/>
        <xdr:cNvPicPr>
          <a:picLocks noChangeAspect="1"/>
        </xdr:cNvPicPr>
      </xdr:nvPicPr>
      <xdr:blipFill>
        <a:blip xmlns:r="http://schemas.openxmlformats.org/officeDocument/2006/relationships" r:embed="rId1"/>
        <a:stretch>
          <a:fillRect/>
        </a:stretch>
      </xdr:blipFill>
      <xdr:spPr>
        <a:xfrm>
          <a:off x="1456765" y="11329148"/>
          <a:ext cx="3603048" cy="908383"/>
        </a:xfrm>
        <a:prstGeom prst="rect">
          <a:avLst/>
        </a:prstGeom>
      </xdr:spPr>
    </xdr:pic>
    <xdr:clientData/>
  </xdr:twoCellAnchor>
  <xdr:twoCellAnchor editAs="oneCell">
    <xdr:from>
      <xdr:col>46</xdr:col>
      <xdr:colOff>257738</xdr:colOff>
      <xdr:row>0</xdr:row>
      <xdr:rowOff>423018</xdr:rowOff>
    </xdr:from>
    <xdr:to>
      <xdr:col>55</xdr:col>
      <xdr:colOff>55658</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40973"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182658</xdr:colOff>
      <xdr:row>0</xdr:row>
      <xdr:rowOff>89643</xdr:rowOff>
    </xdr:from>
    <xdr:to>
      <xdr:col>59</xdr:col>
      <xdr:colOff>267823</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88923" y="89643"/>
          <a:ext cx="1295400" cy="16065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48</xdr:row>
      <xdr:rowOff>0</xdr:rowOff>
    </xdr:from>
    <xdr:to>
      <xdr:col>17</xdr:col>
      <xdr:colOff>106812</xdr:colOff>
      <xdr:row>53</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781735" y="11474824"/>
          <a:ext cx="3603048" cy="908383"/>
        </a:xfrm>
        <a:prstGeom prst="rect">
          <a:avLst/>
        </a:prstGeom>
      </xdr:spPr>
    </xdr:pic>
    <xdr:clientData/>
  </xdr:twoCellAnchor>
  <xdr:twoCellAnchor editAs="oneCell">
    <xdr:from>
      <xdr:col>46</xdr:col>
      <xdr:colOff>280153</xdr:colOff>
      <xdr:row>0</xdr:row>
      <xdr:rowOff>423018</xdr:rowOff>
    </xdr:from>
    <xdr:to>
      <xdr:col>55</xdr:col>
      <xdr:colOff>78073</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63388"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205073</xdr:colOff>
      <xdr:row>0</xdr:row>
      <xdr:rowOff>89643</xdr:rowOff>
    </xdr:from>
    <xdr:to>
      <xdr:col>59</xdr:col>
      <xdr:colOff>290238</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11338" y="89643"/>
          <a:ext cx="1295400" cy="16065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212911</xdr:colOff>
      <xdr:row>45</xdr:row>
      <xdr:rowOff>112058</xdr:rowOff>
    </xdr:from>
    <xdr:to>
      <xdr:col>16</xdr:col>
      <xdr:colOff>28370</xdr:colOff>
      <xdr:row>50</xdr:row>
      <xdr:rowOff>123971</xdr:rowOff>
    </xdr:to>
    <xdr:pic>
      <xdr:nvPicPr>
        <xdr:cNvPr id="2" name="Grafik 1"/>
        <xdr:cNvPicPr>
          <a:picLocks noChangeAspect="1"/>
        </xdr:cNvPicPr>
      </xdr:nvPicPr>
      <xdr:blipFill>
        <a:blip xmlns:r="http://schemas.openxmlformats.org/officeDocument/2006/relationships" r:embed="rId1"/>
        <a:stretch>
          <a:fillRect/>
        </a:stretch>
      </xdr:blipFill>
      <xdr:spPr>
        <a:xfrm>
          <a:off x="1411940" y="10981764"/>
          <a:ext cx="3603048" cy="908383"/>
        </a:xfrm>
        <a:prstGeom prst="rect">
          <a:avLst/>
        </a:prstGeom>
      </xdr:spPr>
    </xdr:pic>
    <xdr:clientData/>
  </xdr:twoCellAnchor>
  <xdr:twoCellAnchor editAs="oneCell">
    <xdr:from>
      <xdr:col>46</xdr:col>
      <xdr:colOff>291359</xdr:colOff>
      <xdr:row>0</xdr:row>
      <xdr:rowOff>411812</xdr:rowOff>
    </xdr:from>
    <xdr:to>
      <xdr:col>55</xdr:col>
      <xdr:colOff>89279</xdr:colOff>
      <xdr:row>3</xdr:row>
      <xdr:rowOff>104024</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4" y="411812"/>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216279</xdr:colOff>
      <xdr:row>0</xdr:row>
      <xdr:rowOff>78437</xdr:rowOff>
    </xdr:from>
    <xdr:to>
      <xdr:col>59</xdr:col>
      <xdr:colOff>301444</xdr:colOff>
      <xdr:row>6</xdr:row>
      <xdr:rowOff>149781</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4" y="78437"/>
          <a:ext cx="1295400" cy="16065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0</xdr:colOff>
      <xdr:row>51</xdr:row>
      <xdr:rowOff>0</xdr:rowOff>
    </xdr:from>
    <xdr:to>
      <xdr:col>17</xdr:col>
      <xdr:colOff>106812</xdr:colOff>
      <xdr:row>56</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781735" y="12035118"/>
          <a:ext cx="3603048" cy="908383"/>
        </a:xfrm>
        <a:prstGeom prst="rect">
          <a:avLst/>
        </a:prstGeom>
      </xdr:spPr>
    </xdr:pic>
    <xdr:clientData/>
  </xdr:twoCellAnchor>
  <xdr:twoCellAnchor editAs="oneCell">
    <xdr:from>
      <xdr:col>46</xdr:col>
      <xdr:colOff>268932</xdr:colOff>
      <xdr:row>0</xdr:row>
      <xdr:rowOff>400606</xdr:rowOff>
    </xdr:from>
    <xdr:to>
      <xdr:col>55</xdr:col>
      <xdr:colOff>66852</xdr:colOff>
      <xdr:row>3</xdr:row>
      <xdr:rowOff>92818</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52167" y="400606"/>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193852</xdr:colOff>
      <xdr:row>0</xdr:row>
      <xdr:rowOff>67231</xdr:rowOff>
    </xdr:from>
    <xdr:to>
      <xdr:col>59</xdr:col>
      <xdr:colOff>279017</xdr:colOff>
      <xdr:row>6</xdr:row>
      <xdr:rowOff>138575</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00117" y="67231"/>
          <a:ext cx="1295400" cy="16065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0</xdr:colOff>
      <xdr:row>45</xdr:row>
      <xdr:rowOff>0</xdr:rowOff>
    </xdr:from>
    <xdr:to>
      <xdr:col>17</xdr:col>
      <xdr:colOff>106812</xdr:colOff>
      <xdr:row>50</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781735" y="10892118"/>
          <a:ext cx="3603048" cy="908383"/>
        </a:xfrm>
        <a:prstGeom prst="rect">
          <a:avLst/>
        </a:prstGeom>
      </xdr:spPr>
    </xdr:pic>
    <xdr:clientData/>
  </xdr:twoCellAnchor>
  <xdr:twoCellAnchor editAs="oneCell">
    <xdr:from>
      <xdr:col>47</xdr:col>
      <xdr:colOff>0</xdr:colOff>
      <xdr:row>0</xdr:row>
      <xdr:rowOff>411817</xdr:rowOff>
    </xdr:from>
    <xdr:to>
      <xdr:col>55</xdr:col>
      <xdr:colOff>100479</xdr:colOff>
      <xdr:row>3</xdr:row>
      <xdr:rowOff>104029</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85794" y="411817"/>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227479</xdr:colOff>
      <xdr:row>0</xdr:row>
      <xdr:rowOff>78442</xdr:rowOff>
    </xdr:from>
    <xdr:to>
      <xdr:col>60</xdr:col>
      <xdr:colOff>10085</xdr:colOff>
      <xdr:row>6</xdr:row>
      <xdr:rowOff>149786</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33744" y="78442"/>
          <a:ext cx="1295400" cy="16065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0</xdr:colOff>
      <xdr:row>48</xdr:row>
      <xdr:rowOff>0</xdr:rowOff>
    </xdr:from>
    <xdr:to>
      <xdr:col>16</xdr:col>
      <xdr:colOff>106812</xdr:colOff>
      <xdr:row>51</xdr:row>
      <xdr:rowOff>168794</xdr:rowOff>
    </xdr:to>
    <xdr:pic>
      <xdr:nvPicPr>
        <xdr:cNvPr id="3" name="Grafik 2"/>
        <xdr:cNvPicPr>
          <a:picLocks noChangeAspect="1"/>
        </xdr:cNvPicPr>
      </xdr:nvPicPr>
      <xdr:blipFill>
        <a:blip xmlns:r="http://schemas.openxmlformats.org/officeDocument/2006/relationships" r:embed="rId1"/>
        <a:stretch>
          <a:fillRect/>
        </a:stretch>
      </xdr:blipFill>
      <xdr:spPr>
        <a:xfrm>
          <a:off x="1490382" y="11676529"/>
          <a:ext cx="3603048" cy="908383"/>
        </a:xfrm>
        <a:prstGeom prst="rect">
          <a:avLst/>
        </a:prstGeom>
      </xdr:spPr>
    </xdr:pic>
    <xdr:clientData/>
  </xdr:twoCellAnchor>
  <xdr:twoCellAnchor editAs="oneCell">
    <xdr:from>
      <xdr:col>46</xdr:col>
      <xdr:colOff>291356</xdr:colOff>
      <xdr:row>0</xdr:row>
      <xdr:rowOff>434229</xdr:rowOff>
    </xdr:from>
    <xdr:to>
      <xdr:col>55</xdr:col>
      <xdr:colOff>89276</xdr:colOff>
      <xdr:row>3</xdr:row>
      <xdr:rowOff>126441</xdr:rowOff>
    </xdr:to>
    <xdr:pic>
      <xdr:nvPicPr>
        <xdr:cNvPr id="4" name="Grafik 3"/>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1" y="434229"/>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216276</xdr:colOff>
      <xdr:row>0</xdr:row>
      <xdr:rowOff>100854</xdr:rowOff>
    </xdr:from>
    <xdr:to>
      <xdr:col>59</xdr:col>
      <xdr:colOff>301441</xdr:colOff>
      <xdr:row>6</xdr:row>
      <xdr:rowOff>172198</xdr:rowOff>
    </xdr:to>
    <xdr:pic>
      <xdr:nvPicPr>
        <xdr:cNvPr id="5" name="Grafik 4"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1" y="100854"/>
          <a:ext cx="1295400" cy="16065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212914</xdr:colOff>
      <xdr:row>52</xdr:row>
      <xdr:rowOff>123268</xdr:rowOff>
    </xdr:from>
    <xdr:to>
      <xdr:col>16</xdr:col>
      <xdr:colOff>28373</xdr:colOff>
      <xdr:row>57</xdr:row>
      <xdr:rowOff>135180</xdr:rowOff>
    </xdr:to>
    <xdr:pic>
      <xdr:nvPicPr>
        <xdr:cNvPr id="2" name="Grafik 1"/>
        <xdr:cNvPicPr>
          <a:picLocks noChangeAspect="1"/>
        </xdr:cNvPicPr>
      </xdr:nvPicPr>
      <xdr:blipFill>
        <a:blip xmlns:r="http://schemas.openxmlformats.org/officeDocument/2006/relationships" r:embed="rId1"/>
        <a:stretch>
          <a:fillRect/>
        </a:stretch>
      </xdr:blipFill>
      <xdr:spPr>
        <a:xfrm>
          <a:off x="1411943" y="12382503"/>
          <a:ext cx="3603048" cy="908383"/>
        </a:xfrm>
        <a:prstGeom prst="rect">
          <a:avLst/>
        </a:prstGeom>
      </xdr:spPr>
    </xdr:pic>
    <xdr:clientData/>
  </xdr:twoCellAnchor>
  <xdr:twoCellAnchor editAs="oneCell">
    <xdr:from>
      <xdr:col>57</xdr:col>
      <xdr:colOff>44824</xdr:colOff>
      <xdr:row>0</xdr:row>
      <xdr:rowOff>400606</xdr:rowOff>
    </xdr:from>
    <xdr:to>
      <xdr:col>65</xdr:col>
      <xdr:colOff>145303</xdr:colOff>
      <xdr:row>3</xdr:row>
      <xdr:rowOff>92818</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56206" y="400606"/>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65</xdr:col>
      <xdr:colOff>272303</xdr:colOff>
      <xdr:row>0</xdr:row>
      <xdr:rowOff>67231</xdr:rowOff>
    </xdr:from>
    <xdr:to>
      <xdr:col>70</xdr:col>
      <xdr:colOff>54909</xdr:colOff>
      <xdr:row>6</xdr:row>
      <xdr:rowOff>138575</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804156" y="67231"/>
          <a:ext cx="1295400" cy="16065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0</xdr:colOff>
      <xdr:row>45</xdr:row>
      <xdr:rowOff>0</xdr:rowOff>
    </xdr:from>
    <xdr:to>
      <xdr:col>16</xdr:col>
      <xdr:colOff>106812</xdr:colOff>
      <xdr:row>48</xdr:row>
      <xdr:rowOff>135178</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0992971"/>
          <a:ext cx="3603048" cy="908383"/>
        </a:xfrm>
        <a:prstGeom prst="rect">
          <a:avLst/>
        </a:prstGeom>
      </xdr:spPr>
    </xdr:pic>
    <xdr:clientData/>
  </xdr:twoCellAnchor>
  <xdr:twoCellAnchor editAs="oneCell">
    <xdr:from>
      <xdr:col>46</xdr:col>
      <xdr:colOff>291363</xdr:colOff>
      <xdr:row>0</xdr:row>
      <xdr:rowOff>434229</xdr:rowOff>
    </xdr:from>
    <xdr:to>
      <xdr:col>55</xdr:col>
      <xdr:colOff>89283</xdr:colOff>
      <xdr:row>3</xdr:row>
      <xdr:rowOff>126441</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8" y="434229"/>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216283</xdr:colOff>
      <xdr:row>0</xdr:row>
      <xdr:rowOff>100854</xdr:rowOff>
    </xdr:from>
    <xdr:to>
      <xdr:col>59</xdr:col>
      <xdr:colOff>301448</xdr:colOff>
      <xdr:row>6</xdr:row>
      <xdr:rowOff>172198</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8" y="100854"/>
          <a:ext cx="1295400" cy="16065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0</xdr:colOff>
      <xdr:row>47</xdr:row>
      <xdr:rowOff>0</xdr:rowOff>
    </xdr:from>
    <xdr:to>
      <xdr:col>16</xdr:col>
      <xdr:colOff>106812</xdr:colOff>
      <xdr:row>52</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1250706"/>
          <a:ext cx="3603048" cy="908383"/>
        </a:xfrm>
        <a:prstGeom prst="rect">
          <a:avLst/>
        </a:prstGeom>
      </xdr:spPr>
    </xdr:pic>
    <xdr:clientData/>
  </xdr:twoCellAnchor>
  <xdr:twoCellAnchor editAs="oneCell">
    <xdr:from>
      <xdr:col>46</xdr:col>
      <xdr:colOff>291353</xdr:colOff>
      <xdr:row>0</xdr:row>
      <xdr:rowOff>423018</xdr:rowOff>
    </xdr:from>
    <xdr:to>
      <xdr:col>55</xdr:col>
      <xdr:colOff>89273</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88"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216273</xdr:colOff>
      <xdr:row>0</xdr:row>
      <xdr:rowOff>89643</xdr:rowOff>
    </xdr:from>
    <xdr:to>
      <xdr:col>59</xdr:col>
      <xdr:colOff>301438</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38" y="89643"/>
          <a:ext cx="1295400" cy="1606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52</xdr:row>
      <xdr:rowOff>0</xdr:rowOff>
    </xdr:from>
    <xdr:to>
      <xdr:col>8</xdr:col>
      <xdr:colOff>469323</xdr:colOff>
      <xdr:row>56</xdr:row>
      <xdr:rowOff>146383</xdr:rowOff>
    </xdr:to>
    <xdr:pic>
      <xdr:nvPicPr>
        <xdr:cNvPr id="6" name="Grafik 5"/>
        <xdr:cNvPicPr>
          <a:picLocks noChangeAspect="1"/>
        </xdr:cNvPicPr>
      </xdr:nvPicPr>
      <xdr:blipFill>
        <a:blip xmlns:r="http://schemas.openxmlformats.org/officeDocument/2006/relationships" r:embed="rId1"/>
        <a:stretch>
          <a:fillRect/>
        </a:stretch>
      </xdr:blipFill>
      <xdr:spPr>
        <a:xfrm>
          <a:off x="2009775" y="9906000"/>
          <a:ext cx="3603048" cy="908383"/>
        </a:xfrm>
        <a:prstGeom prst="rect">
          <a:avLst/>
        </a:prstGeom>
      </xdr:spPr>
    </xdr:pic>
    <xdr:clientData/>
  </xdr:twoCellAnchor>
  <xdr:twoCellAnchor editAs="oneCell">
    <xdr:from>
      <xdr:col>16</xdr:col>
      <xdr:colOff>752475</xdr:colOff>
      <xdr:row>2</xdr:row>
      <xdr:rowOff>19050</xdr:rowOff>
    </xdr:from>
    <xdr:to>
      <xdr:col>20</xdr:col>
      <xdr:colOff>225425</xdr:colOff>
      <xdr:row>5</xdr:row>
      <xdr:rowOff>69850</xdr:rowOff>
    </xdr:to>
    <xdr:pic>
      <xdr:nvPicPr>
        <xdr:cNvPr id="7" name="Grafik 6"/>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30175" y="400050"/>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352425</xdr:colOff>
      <xdr:row>0</xdr:row>
      <xdr:rowOff>66675</xdr:rowOff>
    </xdr:from>
    <xdr:to>
      <xdr:col>22</xdr:col>
      <xdr:colOff>123825</xdr:colOff>
      <xdr:row>8</xdr:row>
      <xdr:rowOff>149225</xdr:rowOff>
    </xdr:to>
    <xdr:pic>
      <xdr:nvPicPr>
        <xdr:cNvPr id="8" name="Grafik 7"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78125" y="66675"/>
          <a:ext cx="1295400" cy="160655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0</xdr:colOff>
      <xdr:row>44</xdr:row>
      <xdr:rowOff>0</xdr:rowOff>
    </xdr:from>
    <xdr:to>
      <xdr:col>16</xdr:col>
      <xdr:colOff>106812</xdr:colOff>
      <xdr:row>47</xdr:row>
      <xdr:rowOff>135177</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0735235"/>
          <a:ext cx="3603048" cy="908383"/>
        </a:xfrm>
        <a:prstGeom prst="rect">
          <a:avLst/>
        </a:prstGeom>
      </xdr:spPr>
    </xdr:pic>
    <xdr:clientData/>
  </xdr:twoCellAnchor>
  <xdr:twoCellAnchor editAs="oneCell">
    <xdr:from>
      <xdr:col>46</xdr:col>
      <xdr:colOff>280150</xdr:colOff>
      <xdr:row>0</xdr:row>
      <xdr:rowOff>423018</xdr:rowOff>
    </xdr:from>
    <xdr:to>
      <xdr:col>55</xdr:col>
      <xdr:colOff>78070</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63385"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205070</xdr:colOff>
      <xdr:row>0</xdr:row>
      <xdr:rowOff>89643</xdr:rowOff>
    </xdr:from>
    <xdr:to>
      <xdr:col>59</xdr:col>
      <xdr:colOff>290235</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11335" y="89643"/>
          <a:ext cx="1295400" cy="160655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0</xdr:colOff>
      <xdr:row>47</xdr:row>
      <xdr:rowOff>0</xdr:rowOff>
    </xdr:from>
    <xdr:to>
      <xdr:col>16</xdr:col>
      <xdr:colOff>106812</xdr:colOff>
      <xdr:row>52</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1250706"/>
          <a:ext cx="3603048" cy="908383"/>
        </a:xfrm>
        <a:prstGeom prst="rect">
          <a:avLst/>
        </a:prstGeom>
      </xdr:spPr>
    </xdr:pic>
    <xdr:clientData/>
  </xdr:twoCellAnchor>
  <xdr:twoCellAnchor editAs="oneCell">
    <xdr:from>
      <xdr:col>46</xdr:col>
      <xdr:colOff>291359</xdr:colOff>
      <xdr:row>0</xdr:row>
      <xdr:rowOff>423018</xdr:rowOff>
    </xdr:from>
    <xdr:to>
      <xdr:col>55</xdr:col>
      <xdr:colOff>89279</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4"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216279</xdr:colOff>
      <xdr:row>0</xdr:row>
      <xdr:rowOff>89643</xdr:rowOff>
    </xdr:from>
    <xdr:to>
      <xdr:col>59</xdr:col>
      <xdr:colOff>301444</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4" y="89643"/>
          <a:ext cx="1295400" cy="160655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145676</xdr:colOff>
      <xdr:row>45</xdr:row>
      <xdr:rowOff>246530</xdr:rowOff>
    </xdr:from>
    <xdr:to>
      <xdr:col>15</xdr:col>
      <xdr:colOff>252488</xdr:colOff>
      <xdr:row>49</xdr:row>
      <xdr:rowOff>123972</xdr:rowOff>
    </xdr:to>
    <xdr:pic>
      <xdr:nvPicPr>
        <xdr:cNvPr id="2" name="Grafik 1"/>
        <xdr:cNvPicPr>
          <a:picLocks noChangeAspect="1"/>
        </xdr:cNvPicPr>
      </xdr:nvPicPr>
      <xdr:blipFill>
        <a:blip xmlns:r="http://schemas.openxmlformats.org/officeDocument/2006/relationships" r:embed="rId1"/>
        <a:stretch>
          <a:fillRect/>
        </a:stretch>
      </xdr:blipFill>
      <xdr:spPr>
        <a:xfrm>
          <a:off x="1344705" y="11239501"/>
          <a:ext cx="3603048" cy="908383"/>
        </a:xfrm>
        <a:prstGeom prst="rect">
          <a:avLst/>
        </a:prstGeom>
      </xdr:spPr>
    </xdr:pic>
    <xdr:clientData/>
  </xdr:twoCellAnchor>
  <xdr:twoCellAnchor editAs="oneCell">
    <xdr:from>
      <xdr:col>46</xdr:col>
      <xdr:colOff>268944</xdr:colOff>
      <xdr:row>0</xdr:row>
      <xdr:rowOff>423018</xdr:rowOff>
    </xdr:from>
    <xdr:to>
      <xdr:col>55</xdr:col>
      <xdr:colOff>66864</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52179"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193864</xdr:colOff>
      <xdr:row>0</xdr:row>
      <xdr:rowOff>89643</xdr:rowOff>
    </xdr:from>
    <xdr:to>
      <xdr:col>59</xdr:col>
      <xdr:colOff>279029</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00129" y="89643"/>
          <a:ext cx="1295400" cy="160655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190500</xdr:colOff>
      <xdr:row>50</xdr:row>
      <xdr:rowOff>156883</xdr:rowOff>
    </xdr:from>
    <xdr:to>
      <xdr:col>16</xdr:col>
      <xdr:colOff>5959</xdr:colOff>
      <xdr:row>55</xdr:row>
      <xdr:rowOff>168795</xdr:rowOff>
    </xdr:to>
    <xdr:pic>
      <xdr:nvPicPr>
        <xdr:cNvPr id="2" name="Grafik 1"/>
        <xdr:cNvPicPr>
          <a:picLocks noChangeAspect="1"/>
        </xdr:cNvPicPr>
      </xdr:nvPicPr>
      <xdr:blipFill>
        <a:blip xmlns:r="http://schemas.openxmlformats.org/officeDocument/2006/relationships" r:embed="rId1"/>
        <a:stretch>
          <a:fillRect/>
        </a:stretch>
      </xdr:blipFill>
      <xdr:spPr>
        <a:xfrm>
          <a:off x="1389529" y="12057530"/>
          <a:ext cx="3603048" cy="908383"/>
        </a:xfrm>
        <a:prstGeom prst="rect">
          <a:avLst/>
        </a:prstGeom>
      </xdr:spPr>
    </xdr:pic>
    <xdr:clientData/>
  </xdr:twoCellAnchor>
  <xdr:twoCellAnchor editAs="oneCell">
    <xdr:from>
      <xdr:col>57</xdr:col>
      <xdr:colOff>145678</xdr:colOff>
      <xdr:row>0</xdr:row>
      <xdr:rowOff>423018</xdr:rowOff>
    </xdr:from>
    <xdr:to>
      <xdr:col>65</xdr:col>
      <xdr:colOff>246157</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57060"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66</xdr:col>
      <xdr:colOff>70598</xdr:colOff>
      <xdr:row>0</xdr:row>
      <xdr:rowOff>89643</xdr:rowOff>
    </xdr:from>
    <xdr:to>
      <xdr:col>70</xdr:col>
      <xdr:colOff>155763</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5010" y="89643"/>
          <a:ext cx="1295400" cy="160655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56029</xdr:colOff>
      <xdr:row>44</xdr:row>
      <xdr:rowOff>0</xdr:rowOff>
    </xdr:from>
    <xdr:to>
      <xdr:col>16</xdr:col>
      <xdr:colOff>162841</xdr:colOff>
      <xdr:row>47</xdr:row>
      <xdr:rowOff>135177</xdr:rowOff>
    </xdr:to>
    <xdr:pic>
      <xdr:nvPicPr>
        <xdr:cNvPr id="2" name="Grafik 1"/>
        <xdr:cNvPicPr>
          <a:picLocks noChangeAspect="1"/>
        </xdr:cNvPicPr>
      </xdr:nvPicPr>
      <xdr:blipFill>
        <a:blip xmlns:r="http://schemas.openxmlformats.org/officeDocument/2006/relationships" r:embed="rId1"/>
        <a:stretch>
          <a:fillRect/>
        </a:stretch>
      </xdr:blipFill>
      <xdr:spPr>
        <a:xfrm>
          <a:off x="1546411" y="10735235"/>
          <a:ext cx="3603048" cy="908383"/>
        </a:xfrm>
        <a:prstGeom prst="rect">
          <a:avLst/>
        </a:prstGeom>
      </xdr:spPr>
    </xdr:pic>
    <xdr:clientData/>
  </xdr:twoCellAnchor>
  <xdr:twoCellAnchor editAs="oneCell">
    <xdr:from>
      <xdr:col>46</xdr:col>
      <xdr:colOff>291359</xdr:colOff>
      <xdr:row>0</xdr:row>
      <xdr:rowOff>423023</xdr:rowOff>
    </xdr:from>
    <xdr:to>
      <xdr:col>55</xdr:col>
      <xdr:colOff>89279</xdr:colOff>
      <xdr:row>3</xdr:row>
      <xdr:rowOff>115235</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4" y="423023"/>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216279</xdr:colOff>
      <xdr:row>0</xdr:row>
      <xdr:rowOff>89648</xdr:rowOff>
    </xdr:from>
    <xdr:to>
      <xdr:col>59</xdr:col>
      <xdr:colOff>301444</xdr:colOff>
      <xdr:row>6</xdr:row>
      <xdr:rowOff>160992</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4" y="89648"/>
          <a:ext cx="1295400" cy="160655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22412</xdr:colOff>
      <xdr:row>44</xdr:row>
      <xdr:rowOff>201706</xdr:rowOff>
    </xdr:from>
    <xdr:to>
      <xdr:col>16</xdr:col>
      <xdr:colOff>129224</xdr:colOff>
      <xdr:row>48</xdr:row>
      <xdr:rowOff>79148</xdr:rowOff>
    </xdr:to>
    <xdr:pic>
      <xdr:nvPicPr>
        <xdr:cNvPr id="2" name="Grafik 1"/>
        <xdr:cNvPicPr>
          <a:picLocks noChangeAspect="1"/>
        </xdr:cNvPicPr>
      </xdr:nvPicPr>
      <xdr:blipFill>
        <a:blip xmlns:r="http://schemas.openxmlformats.org/officeDocument/2006/relationships" r:embed="rId1"/>
        <a:stretch>
          <a:fillRect/>
        </a:stretch>
      </xdr:blipFill>
      <xdr:spPr>
        <a:xfrm>
          <a:off x="1512794" y="10936941"/>
          <a:ext cx="3603048" cy="908383"/>
        </a:xfrm>
        <a:prstGeom prst="rect">
          <a:avLst/>
        </a:prstGeom>
      </xdr:spPr>
    </xdr:pic>
    <xdr:clientData/>
  </xdr:twoCellAnchor>
  <xdr:twoCellAnchor editAs="oneCell">
    <xdr:from>
      <xdr:col>46</xdr:col>
      <xdr:colOff>291363</xdr:colOff>
      <xdr:row>0</xdr:row>
      <xdr:rowOff>445435</xdr:rowOff>
    </xdr:from>
    <xdr:to>
      <xdr:col>55</xdr:col>
      <xdr:colOff>89283</xdr:colOff>
      <xdr:row>3</xdr:row>
      <xdr:rowOff>137647</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8" y="445435"/>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216283</xdr:colOff>
      <xdr:row>0</xdr:row>
      <xdr:rowOff>112060</xdr:rowOff>
    </xdr:from>
    <xdr:to>
      <xdr:col>59</xdr:col>
      <xdr:colOff>301448</xdr:colOff>
      <xdr:row>6</xdr:row>
      <xdr:rowOff>183404</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8" y="112060"/>
          <a:ext cx="1295400" cy="160655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0</xdr:colOff>
      <xdr:row>54</xdr:row>
      <xdr:rowOff>0</xdr:rowOff>
    </xdr:from>
    <xdr:to>
      <xdr:col>16</xdr:col>
      <xdr:colOff>106812</xdr:colOff>
      <xdr:row>58</xdr:row>
      <xdr:rowOff>34324</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3312588"/>
          <a:ext cx="3603048" cy="908383"/>
        </a:xfrm>
        <a:prstGeom prst="rect">
          <a:avLst/>
        </a:prstGeom>
      </xdr:spPr>
    </xdr:pic>
    <xdr:clientData/>
  </xdr:twoCellAnchor>
  <xdr:twoCellAnchor editAs="oneCell">
    <xdr:from>
      <xdr:col>46</xdr:col>
      <xdr:colOff>291352</xdr:colOff>
      <xdr:row>0</xdr:row>
      <xdr:rowOff>411814</xdr:rowOff>
    </xdr:from>
    <xdr:to>
      <xdr:col>55</xdr:col>
      <xdr:colOff>89272</xdr:colOff>
      <xdr:row>3</xdr:row>
      <xdr:rowOff>104026</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87" y="411814"/>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216272</xdr:colOff>
      <xdr:row>0</xdr:row>
      <xdr:rowOff>78439</xdr:rowOff>
    </xdr:from>
    <xdr:to>
      <xdr:col>59</xdr:col>
      <xdr:colOff>301437</xdr:colOff>
      <xdr:row>6</xdr:row>
      <xdr:rowOff>149783</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37" y="78439"/>
          <a:ext cx="1295400" cy="160655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0</xdr:colOff>
      <xdr:row>51</xdr:row>
      <xdr:rowOff>0</xdr:rowOff>
    </xdr:from>
    <xdr:to>
      <xdr:col>16</xdr:col>
      <xdr:colOff>106812</xdr:colOff>
      <xdr:row>54</xdr:row>
      <xdr:rowOff>135177</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2539382"/>
          <a:ext cx="3603048" cy="908383"/>
        </a:xfrm>
        <a:prstGeom prst="rect">
          <a:avLst/>
        </a:prstGeom>
      </xdr:spPr>
    </xdr:pic>
    <xdr:clientData/>
  </xdr:twoCellAnchor>
  <xdr:twoCellAnchor editAs="oneCell">
    <xdr:from>
      <xdr:col>46</xdr:col>
      <xdr:colOff>291347</xdr:colOff>
      <xdr:row>0</xdr:row>
      <xdr:rowOff>411812</xdr:rowOff>
    </xdr:from>
    <xdr:to>
      <xdr:col>55</xdr:col>
      <xdr:colOff>89267</xdr:colOff>
      <xdr:row>3</xdr:row>
      <xdr:rowOff>104024</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82" y="411812"/>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216267</xdr:colOff>
      <xdr:row>0</xdr:row>
      <xdr:rowOff>78437</xdr:rowOff>
    </xdr:from>
    <xdr:to>
      <xdr:col>59</xdr:col>
      <xdr:colOff>301432</xdr:colOff>
      <xdr:row>6</xdr:row>
      <xdr:rowOff>149781</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32" y="78437"/>
          <a:ext cx="1295400" cy="160655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0</xdr:colOff>
      <xdr:row>49</xdr:row>
      <xdr:rowOff>0</xdr:rowOff>
    </xdr:from>
    <xdr:to>
      <xdr:col>16</xdr:col>
      <xdr:colOff>106812</xdr:colOff>
      <xdr:row>54</xdr:row>
      <xdr:rowOff>11912</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1676529"/>
          <a:ext cx="3603048" cy="908383"/>
        </a:xfrm>
        <a:prstGeom prst="rect">
          <a:avLst/>
        </a:prstGeom>
      </xdr:spPr>
    </xdr:pic>
    <xdr:clientData/>
  </xdr:twoCellAnchor>
  <xdr:twoCellAnchor editAs="oneCell">
    <xdr:from>
      <xdr:col>46</xdr:col>
      <xdr:colOff>302556</xdr:colOff>
      <xdr:row>0</xdr:row>
      <xdr:rowOff>423023</xdr:rowOff>
    </xdr:from>
    <xdr:to>
      <xdr:col>55</xdr:col>
      <xdr:colOff>100476</xdr:colOff>
      <xdr:row>3</xdr:row>
      <xdr:rowOff>115235</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85791" y="423023"/>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227476</xdr:colOff>
      <xdr:row>0</xdr:row>
      <xdr:rowOff>89648</xdr:rowOff>
    </xdr:from>
    <xdr:to>
      <xdr:col>60</xdr:col>
      <xdr:colOff>10082</xdr:colOff>
      <xdr:row>6</xdr:row>
      <xdr:rowOff>160992</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33741" y="89648"/>
          <a:ext cx="1295400" cy="160655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0</xdr:colOff>
      <xdr:row>50</xdr:row>
      <xdr:rowOff>0</xdr:rowOff>
    </xdr:from>
    <xdr:to>
      <xdr:col>16</xdr:col>
      <xdr:colOff>106812</xdr:colOff>
      <xdr:row>53</xdr:row>
      <xdr:rowOff>135177</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2225618"/>
          <a:ext cx="3603048" cy="908383"/>
        </a:xfrm>
        <a:prstGeom prst="rect">
          <a:avLst/>
        </a:prstGeom>
      </xdr:spPr>
    </xdr:pic>
    <xdr:clientData/>
  </xdr:twoCellAnchor>
  <xdr:twoCellAnchor editAs="oneCell">
    <xdr:from>
      <xdr:col>77</xdr:col>
      <xdr:colOff>257722</xdr:colOff>
      <xdr:row>0</xdr:row>
      <xdr:rowOff>423013</xdr:rowOff>
    </xdr:from>
    <xdr:to>
      <xdr:col>86</xdr:col>
      <xdr:colOff>55643</xdr:colOff>
      <xdr:row>3</xdr:row>
      <xdr:rowOff>115225</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20281" y="423013"/>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86</xdr:col>
      <xdr:colOff>182643</xdr:colOff>
      <xdr:row>0</xdr:row>
      <xdr:rowOff>89638</xdr:rowOff>
    </xdr:from>
    <xdr:to>
      <xdr:col>90</xdr:col>
      <xdr:colOff>267807</xdr:colOff>
      <xdr:row>6</xdr:row>
      <xdr:rowOff>160982</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068231" y="89638"/>
          <a:ext cx="1295400" cy="1606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40</xdr:row>
      <xdr:rowOff>0</xdr:rowOff>
    </xdr:from>
    <xdr:to>
      <xdr:col>17</xdr:col>
      <xdr:colOff>106812</xdr:colOff>
      <xdr:row>45</xdr:row>
      <xdr:rowOff>11912</xdr:rowOff>
    </xdr:to>
    <xdr:pic>
      <xdr:nvPicPr>
        <xdr:cNvPr id="3" name="Grafik 2"/>
        <xdr:cNvPicPr>
          <a:picLocks noChangeAspect="1"/>
        </xdr:cNvPicPr>
      </xdr:nvPicPr>
      <xdr:blipFill>
        <a:blip xmlns:r="http://schemas.openxmlformats.org/officeDocument/2006/relationships" r:embed="rId1"/>
        <a:stretch>
          <a:fillRect/>
        </a:stretch>
      </xdr:blipFill>
      <xdr:spPr>
        <a:xfrm>
          <a:off x="1781735" y="9614647"/>
          <a:ext cx="3603048" cy="908383"/>
        </a:xfrm>
        <a:prstGeom prst="rect">
          <a:avLst/>
        </a:prstGeom>
      </xdr:spPr>
    </xdr:pic>
    <xdr:clientData/>
  </xdr:twoCellAnchor>
  <xdr:twoCellAnchor editAs="oneCell">
    <xdr:from>
      <xdr:col>47</xdr:col>
      <xdr:colOff>268966</xdr:colOff>
      <xdr:row>0</xdr:row>
      <xdr:rowOff>378199</xdr:rowOff>
    </xdr:from>
    <xdr:to>
      <xdr:col>56</xdr:col>
      <xdr:colOff>66886</xdr:colOff>
      <xdr:row>3</xdr:row>
      <xdr:rowOff>70411</xdr:rowOff>
    </xdr:to>
    <xdr:pic>
      <xdr:nvPicPr>
        <xdr:cNvPr id="4" name="Grafik 3"/>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54760" y="378199"/>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193886</xdr:colOff>
      <xdr:row>0</xdr:row>
      <xdr:rowOff>44824</xdr:rowOff>
    </xdr:from>
    <xdr:to>
      <xdr:col>60</xdr:col>
      <xdr:colOff>279051</xdr:colOff>
      <xdr:row>6</xdr:row>
      <xdr:rowOff>116168</xdr:rowOff>
    </xdr:to>
    <xdr:pic>
      <xdr:nvPicPr>
        <xdr:cNvPr id="5" name="Grafik 4"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002710" y="44824"/>
          <a:ext cx="1295400" cy="160655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123265</xdr:colOff>
      <xdr:row>55</xdr:row>
      <xdr:rowOff>0</xdr:rowOff>
    </xdr:from>
    <xdr:to>
      <xdr:col>16</xdr:col>
      <xdr:colOff>230077</xdr:colOff>
      <xdr:row>58</xdr:row>
      <xdr:rowOff>135177</xdr:rowOff>
    </xdr:to>
    <xdr:pic>
      <xdr:nvPicPr>
        <xdr:cNvPr id="2" name="Grafik 1"/>
        <xdr:cNvPicPr>
          <a:picLocks noChangeAspect="1"/>
        </xdr:cNvPicPr>
      </xdr:nvPicPr>
      <xdr:blipFill>
        <a:blip xmlns:r="http://schemas.openxmlformats.org/officeDocument/2006/relationships" r:embed="rId1"/>
        <a:stretch>
          <a:fillRect/>
        </a:stretch>
      </xdr:blipFill>
      <xdr:spPr>
        <a:xfrm>
          <a:off x="1613647" y="13290176"/>
          <a:ext cx="3603048" cy="908383"/>
        </a:xfrm>
        <a:prstGeom prst="rect">
          <a:avLst/>
        </a:prstGeom>
      </xdr:spPr>
    </xdr:pic>
    <xdr:clientData/>
  </xdr:twoCellAnchor>
  <xdr:twoCellAnchor editAs="oneCell">
    <xdr:from>
      <xdr:col>71</xdr:col>
      <xdr:colOff>145675</xdr:colOff>
      <xdr:row>0</xdr:row>
      <xdr:rowOff>423018</xdr:rowOff>
    </xdr:from>
    <xdr:to>
      <xdr:col>79</xdr:col>
      <xdr:colOff>246155</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92881"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80</xdr:col>
      <xdr:colOff>70596</xdr:colOff>
      <xdr:row>0</xdr:row>
      <xdr:rowOff>89643</xdr:rowOff>
    </xdr:from>
    <xdr:to>
      <xdr:col>84</xdr:col>
      <xdr:colOff>155760</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140831" y="89643"/>
          <a:ext cx="1295400" cy="160655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280147</xdr:colOff>
      <xdr:row>52</xdr:row>
      <xdr:rowOff>123265</xdr:rowOff>
    </xdr:from>
    <xdr:to>
      <xdr:col>16</xdr:col>
      <xdr:colOff>95606</xdr:colOff>
      <xdr:row>57</xdr:row>
      <xdr:rowOff>135178</xdr:rowOff>
    </xdr:to>
    <xdr:pic>
      <xdr:nvPicPr>
        <xdr:cNvPr id="2" name="Grafik 1"/>
        <xdr:cNvPicPr>
          <a:picLocks noChangeAspect="1"/>
        </xdr:cNvPicPr>
      </xdr:nvPicPr>
      <xdr:blipFill>
        <a:blip xmlns:r="http://schemas.openxmlformats.org/officeDocument/2006/relationships" r:embed="rId1"/>
        <a:stretch>
          <a:fillRect/>
        </a:stretch>
      </xdr:blipFill>
      <xdr:spPr>
        <a:xfrm>
          <a:off x="1479176" y="12427324"/>
          <a:ext cx="3603048" cy="908383"/>
        </a:xfrm>
        <a:prstGeom prst="rect">
          <a:avLst/>
        </a:prstGeom>
      </xdr:spPr>
    </xdr:pic>
    <xdr:clientData/>
  </xdr:twoCellAnchor>
  <xdr:twoCellAnchor editAs="oneCell">
    <xdr:from>
      <xdr:col>71</xdr:col>
      <xdr:colOff>246532</xdr:colOff>
      <xdr:row>0</xdr:row>
      <xdr:rowOff>423018</xdr:rowOff>
    </xdr:from>
    <xdr:to>
      <xdr:col>80</xdr:col>
      <xdr:colOff>44453</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593738"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80</xdr:col>
      <xdr:colOff>171453</xdr:colOff>
      <xdr:row>0</xdr:row>
      <xdr:rowOff>89643</xdr:rowOff>
    </xdr:from>
    <xdr:to>
      <xdr:col>84</xdr:col>
      <xdr:colOff>256617</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241688" y="89643"/>
          <a:ext cx="1295400" cy="160655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0</xdr:colOff>
      <xdr:row>53</xdr:row>
      <xdr:rowOff>0</xdr:rowOff>
    </xdr:from>
    <xdr:to>
      <xdr:col>16</xdr:col>
      <xdr:colOff>106812</xdr:colOff>
      <xdr:row>58</xdr:row>
      <xdr:rowOff>11912</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2483353"/>
          <a:ext cx="3603048" cy="908383"/>
        </a:xfrm>
        <a:prstGeom prst="rect">
          <a:avLst/>
        </a:prstGeom>
      </xdr:spPr>
    </xdr:pic>
    <xdr:clientData/>
  </xdr:twoCellAnchor>
  <xdr:twoCellAnchor editAs="oneCell">
    <xdr:from>
      <xdr:col>71</xdr:col>
      <xdr:colOff>0</xdr:colOff>
      <xdr:row>0</xdr:row>
      <xdr:rowOff>423018</xdr:rowOff>
    </xdr:from>
    <xdr:to>
      <xdr:col>79</xdr:col>
      <xdr:colOff>100480</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47206"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79</xdr:col>
      <xdr:colOff>227480</xdr:colOff>
      <xdr:row>0</xdr:row>
      <xdr:rowOff>89643</xdr:rowOff>
    </xdr:from>
    <xdr:to>
      <xdr:col>84</xdr:col>
      <xdr:colOff>10085</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95156" y="89643"/>
          <a:ext cx="1295400" cy="160655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0</xdr:colOff>
      <xdr:row>61</xdr:row>
      <xdr:rowOff>0</xdr:rowOff>
    </xdr:from>
    <xdr:to>
      <xdr:col>16</xdr:col>
      <xdr:colOff>106812</xdr:colOff>
      <xdr:row>65</xdr:row>
      <xdr:rowOff>112766</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4780559"/>
          <a:ext cx="3603048" cy="908383"/>
        </a:xfrm>
        <a:prstGeom prst="rect">
          <a:avLst/>
        </a:prstGeom>
      </xdr:spPr>
    </xdr:pic>
    <xdr:clientData/>
  </xdr:twoCellAnchor>
  <xdr:twoCellAnchor editAs="oneCell">
    <xdr:from>
      <xdr:col>78</xdr:col>
      <xdr:colOff>78442</xdr:colOff>
      <xdr:row>0</xdr:row>
      <xdr:rowOff>423023</xdr:rowOff>
    </xdr:from>
    <xdr:to>
      <xdr:col>86</xdr:col>
      <xdr:colOff>178922</xdr:colOff>
      <xdr:row>3</xdr:row>
      <xdr:rowOff>115235</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43560" y="423023"/>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87</xdr:col>
      <xdr:colOff>3363</xdr:colOff>
      <xdr:row>0</xdr:row>
      <xdr:rowOff>89648</xdr:rowOff>
    </xdr:from>
    <xdr:to>
      <xdr:col>91</xdr:col>
      <xdr:colOff>88528</xdr:colOff>
      <xdr:row>6</xdr:row>
      <xdr:rowOff>160992</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191510" y="89648"/>
          <a:ext cx="1295400" cy="160655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0</xdr:colOff>
      <xdr:row>54</xdr:row>
      <xdr:rowOff>0</xdr:rowOff>
    </xdr:from>
    <xdr:to>
      <xdr:col>16</xdr:col>
      <xdr:colOff>106812</xdr:colOff>
      <xdr:row>57</xdr:row>
      <xdr:rowOff>135178</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3088471"/>
          <a:ext cx="3603048" cy="908383"/>
        </a:xfrm>
        <a:prstGeom prst="rect">
          <a:avLst/>
        </a:prstGeom>
      </xdr:spPr>
    </xdr:pic>
    <xdr:clientData/>
  </xdr:twoCellAnchor>
  <xdr:twoCellAnchor editAs="oneCell">
    <xdr:from>
      <xdr:col>63</xdr:col>
      <xdr:colOff>201708</xdr:colOff>
      <xdr:row>0</xdr:row>
      <xdr:rowOff>423018</xdr:rowOff>
    </xdr:from>
    <xdr:to>
      <xdr:col>71</xdr:col>
      <xdr:colOff>302187</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28443"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72</xdr:col>
      <xdr:colOff>126628</xdr:colOff>
      <xdr:row>0</xdr:row>
      <xdr:rowOff>89643</xdr:rowOff>
    </xdr:from>
    <xdr:to>
      <xdr:col>76</xdr:col>
      <xdr:colOff>211793</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776393" y="89643"/>
          <a:ext cx="1295400" cy="16065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46</xdr:col>
      <xdr:colOff>268947</xdr:colOff>
      <xdr:row>0</xdr:row>
      <xdr:rowOff>400606</xdr:rowOff>
    </xdr:from>
    <xdr:to>
      <xdr:col>55</xdr:col>
      <xdr:colOff>66867</xdr:colOff>
      <xdr:row>3</xdr:row>
      <xdr:rowOff>92818</xdr:rowOff>
    </xdr:to>
    <xdr:pic>
      <xdr:nvPicPr>
        <xdr:cNvPr id="2" name="Grafik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52182" y="400606"/>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193867</xdr:colOff>
      <xdr:row>0</xdr:row>
      <xdr:rowOff>67231</xdr:rowOff>
    </xdr:from>
    <xdr:to>
      <xdr:col>59</xdr:col>
      <xdr:colOff>279032</xdr:colOff>
      <xdr:row>6</xdr:row>
      <xdr:rowOff>138575</xdr:rowOff>
    </xdr:to>
    <xdr:pic>
      <xdr:nvPicPr>
        <xdr:cNvPr id="3" name="Grafik 2"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00132" y="67231"/>
          <a:ext cx="1295400" cy="1606550"/>
        </a:xfrm>
        <a:prstGeom prst="rect">
          <a:avLst/>
        </a:prstGeom>
        <a:noFill/>
        <a:ln>
          <a:noFill/>
        </a:ln>
      </xdr:spPr>
    </xdr:pic>
    <xdr:clientData/>
  </xdr:twoCellAnchor>
  <xdr:twoCellAnchor editAs="oneCell">
    <xdr:from>
      <xdr:col>5</xdr:col>
      <xdr:colOff>0</xdr:colOff>
      <xdr:row>43</xdr:row>
      <xdr:rowOff>0</xdr:rowOff>
    </xdr:from>
    <xdr:to>
      <xdr:col>17</xdr:col>
      <xdr:colOff>106812</xdr:colOff>
      <xdr:row>48</xdr:row>
      <xdr:rowOff>11912</xdr:rowOff>
    </xdr:to>
    <xdr:pic>
      <xdr:nvPicPr>
        <xdr:cNvPr id="4" name="Grafik 3"/>
        <xdr:cNvPicPr>
          <a:picLocks noChangeAspect="1"/>
        </xdr:cNvPicPr>
      </xdr:nvPicPr>
      <xdr:blipFill>
        <a:blip xmlns:r="http://schemas.openxmlformats.org/officeDocument/2006/relationships" r:embed="rId3"/>
        <a:stretch>
          <a:fillRect/>
        </a:stretch>
      </xdr:blipFill>
      <xdr:spPr>
        <a:xfrm>
          <a:off x="1781735" y="10174941"/>
          <a:ext cx="3603048" cy="9083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51</xdr:row>
      <xdr:rowOff>0</xdr:rowOff>
    </xdr:from>
    <xdr:to>
      <xdr:col>17</xdr:col>
      <xdr:colOff>106812</xdr:colOff>
      <xdr:row>56</xdr:row>
      <xdr:rowOff>11912</xdr:rowOff>
    </xdr:to>
    <xdr:pic>
      <xdr:nvPicPr>
        <xdr:cNvPr id="2" name="Grafik 1"/>
        <xdr:cNvPicPr>
          <a:picLocks noChangeAspect="1"/>
        </xdr:cNvPicPr>
      </xdr:nvPicPr>
      <xdr:blipFill>
        <a:blip xmlns:r="http://schemas.openxmlformats.org/officeDocument/2006/relationships" r:embed="rId1"/>
        <a:stretch>
          <a:fillRect/>
        </a:stretch>
      </xdr:blipFill>
      <xdr:spPr>
        <a:xfrm>
          <a:off x="1781735" y="12259235"/>
          <a:ext cx="3603048" cy="908383"/>
        </a:xfrm>
        <a:prstGeom prst="rect">
          <a:avLst/>
        </a:prstGeom>
      </xdr:spPr>
    </xdr:pic>
    <xdr:clientData/>
  </xdr:twoCellAnchor>
  <xdr:twoCellAnchor editAs="oneCell">
    <xdr:from>
      <xdr:col>46</xdr:col>
      <xdr:colOff>280147</xdr:colOff>
      <xdr:row>0</xdr:row>
      <xdr:rowOff>423018</xdr:rowOff>
    </xdr:from>
    <xdr:to>
      <xdr:col>55</xdr:col>
      <xdr:colOff>78067</xdr:colOff>
      <xdr:row>3</xdr:row>
      <xdr:rowOff>115230</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63382" y="423018"/>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205067</xdr:colOff>
      <xdr:row>0</xdr:row>
      <xdr:rowOff>89643</xdr:rowOff>
    </xdr:from>
    <xdr:to>
      <xdr:col>59</xdr:col>
      <xdr:colOff>290232</xdr:colOff>
      <xdr:row>6</xdr:row>
      <xdr:rowOff>160987</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11332" y="89643"/>
          <a:ext cx="1295400" cy="16065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91</xdr:col>
      <xdr:colOff>168088</xdr:colOff>
      <xdr:row>0</xdr:row>
      <xdr:rowOff>411816</xdr:rowOff>
    </xdr:from>
    <xdr:to>
      <xdr:col>99</xdr:col>
      <xdr:colOff>268567</xdr:colOff>
      <xdr:row>3</xdr:row>
      <xdr:rowOff>104028</xdr:rowOff>
    </xdr:to>
    <xdr:pic>
      <xdr:nvPicPr>
        <xdr:cNvPr id="4" name="Grafik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66470" y="411816"/>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100</xdr:col>
      <xdr:colOff>93008</xdr:colOff>
      <xdr:row>0</xdr:row>
      <xdr:rowOff>78441</xdr:rowOff>
    </xdr:from>
    <xdr:to>
      <xdr:col>104</xdr:col>
      <xdr:colOff>178173</xdr:colOff>
      <xdr:row>6</xdr:row>
      <xdr:rowOff>149785</xdr:rowOff>
    </xdr:to>
    <xdr:pic>
      <xdr:nvPicPr>
        <xdr:cNvPr id="5" name="Grafik 4"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214420" y="78441"/>
          <a:ext cx="1295400" cy="1606550"/>
        </a:xfrm>
        <a:prstGeom prst="rect">
          <a:avLst/>
        </a:prstGeom>
        <a:noFill/>
        <a:ln>
          <a:noFill/>
        </a:ln>
      </xdr:spPr>
    </xdr:pic>
    <xdr:clientData/>
  </xdr:twoCellAnchor>
  <xdr:twoCellAnchor editAs="oneCell">
    <xdr:from>
      <xdr:col>5</xdr:col>
      <xdr:colOff>0</xdr:colOff>
      <xdr:row>55</xdr:row>
      <xdr:rowOff>0</xdr:rowOff>
    </xdr:from>
    <xdr:to>
      <xdr:col>17</xdr:col>
      <xdr:colOff>106812</xdr:colOff>
      <xdr:row>60</xdr:row>
      <xdr:rowOff>11913</xdr:rowOff>
    </xdr:to>
    <xdr:pic>
      <xdr:nvPicPr>
        <xdr:cNvPr id="6" name="Grafik 5"/>
        <xdr:cNvPicPr>
          <a:picLocks noChangeAspect="1"/>
        </xdr:cNvPicPr>
      </xdr:nvPicPr>
      <xdr:blipFill>
        <a:blip xmlns:r="http://schemas.openxmlformats.org/officeDocument/2006/relationships" r:embed="rId3"/>
        <a:stretch>
          <a:fillRect/>
        </a:stretch>
      </xdr:blipFill>
      <xdr:spPr>
        <a:xfrm>
          <a:off x="1781735" y="12797118"/>
          <a:ext cx="3603048" cy="9083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44</xdr:row>
      <xdr:rowOff>0</xdr:rowOff>
    </xdr:from>
    <xdr:to>
      <xdr:col>16</xdr:col>
      <xdr:colOff>106812</xdr:colOff>
      <xdr:row>49</xdr:row>
      <xdr:rowOff>11913</xdr:rowOff>
    </xdr:to>
    <xdr:pic>
      <xdr:nvPicPr>
        <xdr:cNvPr id="2" name="Grafik 1"/>
        <xdr:cNvPicPr>
          <a:picLocks noChangeAspect="1"/>
        </xdr:cNvPicPr>
      </xdr:nvPicPr>
      <xdr:blipFill>
        <a:blip xmlns:r="http://schemas.openxmlformats.org/officeDocument/2006/relationships" r:embed="rId1"/>
        <a:stretch>
          <a:fillRect/>
        </a:stretch>
      </xdr:blipFill>
      <xdr:spPr>
        <a:xfrm>
          <a:off x="1490382" y="10488706"/>
          <a:ext cx="3603048" cy="908383"/>
        </a:xfrm>
        <a:prstGeom prst="rect">
          <a:avLst/>
        </a:prstGeom>
      </xdr:spPr>
    </xdr:pic>
    <xdr:clientData/>
  </xdr:twoCellAnchor>
  <xdr:twoCellAnchor editAs="oneCell">
    <xdr:from>
      <xdr:col>46</xdr:col>
      <xdr:colOff>291363</xdr:colOff>
      <xdr:row>0</xdr:row>
      <xdr:rowOff>411812</xdr:rowOff>
    </xdr:from>
    <xdr:to>
      <xdr:col>55</xdr:col>
      <xdr:colOff>89283</xdr:colOff>
      <xdr:row>3</xdr:row>
      <xdr:rowOff>104024</xdr:rowOff>
    </xdr:to>
    <xdr:pic>
      <xdr:nvPicPr>
        <xdr:cNvPr id="4" name="Grafik 3"/>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4598" y="411812"/>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216283</xdr:colOff>
      <xdr:row>0</xdr:row>
      <xdr:rowOff>78437</xdr:rowOff>
    </xdr:from>
    <xdr:to>
      <xdr:col>59</xdr:col>
      <xdr:colOff>301448</xdr:colOff>
      <xdr:row>6</xdr:row>
      <xdr:rowOff>149781</xdr:rowOff>
    </xdr:to>
    <xdr:pic>
      <xdr:nvPicPr>
        <xdr:cNvPr id="5" name="Grafik 4"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22548" y="78437"/>
          <a:ext cx="1295400" cy="16065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43</xdr:row>
      <xdr:rowOff>100856</xdr:rowOff>
    </xdr:from>
    <xdr:to>
      <xdr:col>17</xdr:col>
      <xdr:colOff>106812</xdr:colOff>
      <xdr:row>48</xdr:row>
      <xdr:rowOff>112768</xdr:rowOff>
    </xdr:to>
    <xdr:pic>
      <xdr:nvPicPr>
        <xdr:cNvPr id="2" name="Grafik 1"/>
        <xdr:cNvPicPr>
          <a:picLocks noChangeAspect="1"/>
        </xdr:cNvPicPr>
      </xdr:nvPicPr>
      <xdr:blipFill>
        <a:blip xmlns:r="http://schemas.openxmlformats.org/officeDocument/2006/relationships" r:embed="rId1"/>
        <a:stretch>
          <a:fillRect/>
        </a:stretch>
      </xdr:blipFill>
      <xdr:spPr>
        <a:xfrm>
          <a:off x="1781735" y="10343032"/>
          <a:ext cx="3603048" cy="908383"/>
        </a:xfrm>
        <a:prstGeom prst="rect">
          <a:avLst/>
        </a:prstGeom>
      </xdr:spPr>
    </xdr:pic>
    <xdr:clientData/>
  </xdr:twoCellAnchor>
  <xdr:twoCellAnchor editAs="oneCell">
    <xdr:from>
      <xdr:col>46</xdr:col>
      <xdr:colOff>280147</xdr:colOff>
      <xdr:row>0</xdr:row>
      <xdr:rowOff>411815</xdr:rowOff>
    </xdr:from>
    <xdr:to>
      <xdr:col>55</xdr:col>
      <xdr:colOff>78067</xdr:colOff>
      <xdr:row>3</xdr:row>
      <xdr:rowOff>104027</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63382" y="411815"/>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205067</xdr:colOff>
      <xdr:row>0</xdr:row>
      <xdr:rowOff>78440</xdr:rowOff>
    </xdr:from>
    <xdr:to>
      <xdr:col>59</xdr:col>
      <xdr:colOff>290232</xdr:colOff>
      <xdr:row>6</xdr:row>
      <xdr:rowOff>149784</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11332" y="78440"/>
          <a:ext cx="1295400" cy="16065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201706</xdr:colOff>
      <xdr:row>45</xdr:row>
      <xdr:rowOff>11206</xdr:rowOff>
    </xdr:from>
    <xdr:to>
      <xdr:col>17</xdr:col>
      <xdr:colOff>17165</xdr:colOff>
      <xdr:row>50</xdr:row>
      <xdr:rowOff>23118</xdr:rowOff>
    </xdr:to>
    <xdr:pic>
      <xdr:nvPicPr>
        <xdr:cNvPr id="2" name="Grafik 1"/>
        <xdr:cNvPicPr>
          <a:picLocks noChangeAspect="1"/>
        </xdr:cNvPicPr>
      </xdr:nvPicPr>
      <xdr:blipFill>
        <a:blip xmlns:r="http://schemas.openxmlformats.org/officeDocument/2006/relationships" r:embed="rId1"/>
        <a:stretch>
          <a:fillRect/>
        </a:stretch>
      </xdr:blipFill>
      <xdr:spPr>
        <a:xfrm>
          <a:off x="1692088" y="10679206"/>
          <a:ext cx="3603048" cy="908383"/>
        </a:xfrm>
        <a:prstGeom prst="rect">
          <a:avLst/>
        </a:prstGeom>
      </xdr:spPr>
    </xdr:pic>
    <xdr:clientData/>
  </xdr:twoCellAnchor>
  <xdr:twoCellAnchor editAs="oneCell">
    <xdr:from>
      <xdr:col>46</xdr:col>
      <xdr:colOff>280157</xdr:colOff>
      <xdr:row>0</xdr:row>
      <xdr:rowOff>411812</xdr:rowOff>
    </xdr:from>
    <xdr:to>
      <xdr:col>55</xdr:col>
      <xdr:colOff>78077</xdr:colOff>
      <xdr:row>3</xdr:row>
      <xdr:rowOff>104024</xdr:rowOff>
    </xdr:to>
    <xdr:pic>
      <xdr:nvPicPr>
        <xdr:cNvPr id="3" name="Grafik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63392" y="411812"/>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205077</xdr:colOff>
      <xdr:row>0</xdr:row>
      <xdr:rowOff>78437</xdr:rowOff>
    </xdr:from>
    <xdr:to>
      <xdr:col>59</xdr:col>
      <xdr:colOff>290242</xdr:colOff>
      <xdr:row>6</xdr:row>
      <xdr:rowOff>149781</xdr:rowOff>
    </xdr:to>
    <xdr:pic>
      <xdr:nvPicPr>
        <xdr:cNvPr id="4" name="Grafik 3"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11342" y="78437"/>
          <a:ext cx="1295400" cy="1606550"/>
        </a:xfrm>
        <a:prstGeom prst="rect">
          <a:avLst/>
        </a:prstGeom>
        <a:noFill/>
        <a:ln>
          <a:noFill/>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4"/>
  <sheetViews>
    <sheetView showGridLines="0" workbookViewId="0">
      <selection activeCell="G16" sqref="G16"/>
    </sheetView>
  </sheetViews>
  <sheetFormatPr baseColWidth="10" defaultColWidth="11.42578125" defaultRowHeight="14.25" x14ac:dyDescent="0.2"/>
  <cols>
    <col min="1" max="16384" width="11.42578125" style="244"/>
  </cols>
  <sheetData>
    <row r="2" spans="2:2" ht="18" x14ac:dyDescent="0.25">
      <c r="B2" s="245" t="s">
        <v>291</v>
      </c>
    </row>
    <row r="3" spans="2:2" ht="17.45" x14ac:dyDescent="0.35">
      <c r="B3" s="246"/>
    </row>
    <row r="4" spans="2:2" ht="18" x14ac:dyDescent="0.25">
      <c r="B4" s="246" t="s">
        <v>301</v>
      </c>
    </row>
    <row r="5" spans="2:2" ht="18" x14ac:dyDescent="0.25">
      <c r="B5" s="246" t="s">
        <v>292</v>
      </c>
    </row>
    <row r="6" spans="2:2" ht="18" x14ac:dyDescent="0.25">
      <c r="B6" s="246" t="s">
        <v>293</v>
      </c>
    </row>
    <row r="7" spans="2:2" ht="18" x14ac:dyDescent="0.25">
      <c r="B7" s="246" t="s">
        <v>294</v>
      </c>
    </row>
    <row r="8" spans="2:2" ht="17.45" x14ac:dyDescent="0.35">
      <c r="B8" s="246" t="s">
        <v>302</v>
      </c>
    </row>
    <row r="9" spans="2:2" ht="18" x14ac:dyDescent="0.25">
      <c r="B9" s="246" t="s">
        <v>245</v>
      </c>
    </row>
    <row r="10" spans="2:2" ht="18" x14ac:dyDescent="0.25">
      <c r="B10" s="246" t="s">
        <v>305</v>
      </c>
    </row>
    <row r="11" spans="2:2" ht="18" x14ac:dyDescent="0.25">
      <c r="B11" s="246" t="s">
        <v>289</v>
      </c>
    </row>
    <row r="12" spans="2:2" ht="18" x14ac:dyDescent="0.25">
      <c r="B12" s="246" t="s">
        <v>298</v>
      </c>
    </row>
    <row r="13" spans="2:2" ht="17.45" x14ac:dyDescent="0.35">
      <c r="B13" s="246" t="s">
        <v>300</v>
      </c>
    </row>
    <row r="14" spans="2:2" ht="17.45" x14ac:dyDescent="0.35">
      <c r="B14" s="246" t="s">
        <v>299</v>
      </c>
    </row>
  </sheetData>
  <customSheetViews>
    <customSheetView guid="{585B02F6-D04E-40B0-9C3D-EA9FC2F8BE0E}" showGridLines="0">
      <selection activeCell="C35" sqref="C35"/>
      <pageMargins left="0.7" right="0.7" top="0.78740157499999996" bottom="0.78740157499999996" header="0.3" footer="0.3"/>
      <pageSetup paperSize="9" orientation="portrait" r:id="rId1"/>
    </customSheetView>
    <customSheetView guid="{A3C78327-8DE4-4FA3-9639-BE4895212F26}" showGridLines="0">
      <selection activeCell="J19" sqref="J19"/>
      <pageMargins left="0.7" right="0.7" top="0.78740157499999996" bottom="0.78740157499999996" header="0.3" footer="0.3"/>
      <pageSetup paperSize="9" orientation="portrait" r:id="rId2"/>
    </customSheetView>
  </customSheetViews>
  <pageMargins left="0.7" right="0.7" top="0.78740157499999996" bottom="0.78740157499999996"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65"/>
  <sheetViews>
    <sheetView showGridLines="0" zoomScale="85" zoomScaleNormal="85" workbookViewId="0">
      <selection activeCell="AK36" sqref="AK36"/>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4">
      <c r="C2" s="51" t="s">
        <v>111</v>
      </c>
      <c r="AI2" s="27"/>
      <c r="AJ2" s="27"/>
      <c r="AK2" s="27"/>
      <c r="AL2" s="27"/>
      <c r="AM2" s="127"/>
      <c r="AN2" s="127"/>
      <c r="AO2" s="127"/>
      <c r="AP2" s="2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8"/>
      <c r="J3" s="367" t="s">
        <v>95</v>
      </c>
      <c r="K3" s="367"/>
      <c r="L3" s="367"/>
      <c r="M3" s="367"/>
      <c r="N3" s="367"/>
      <c r="O3" s="367"/>
      <c r="P3" s="367"/>
      <c r="Q3" s="366" t="s">
        <v>98</v>
      </c>
      <c r="R3" s="367"/>
      <c r="S3" s="367"/>
      <c r="T3" s="367"/>
      <c r="U3" s="367"/>
      <c r="V3" s="367"/>
      <c r="W3" s="368"/>
      <c r="X3" s="367" t="s">
        <v>109</v>
      </c>
      <c r="Y3" s="367"/>
      <c r="Z3" s="367"/>
      <c r="AA3" s="367"/>
      <c r="AB3" s="367"/>
      <c r="AC3" s="367"/>
      <c r="AD3" s="368"/>
      <c r="AE3" s="27"/>
      <c r="AF3" s="50" t="s">
        <v>94</v>
      </c>
      <c r="AG3" s="50" t="s">
        <v>94</v>
      </c>
      <c r="AH3" s="327"/>
      <c r="AI3" s="273"/>
      <c r="AJ3" s="273"/>
      <c r="AK3" s="273"/>
      <c r="AL3" s="27"/>
      <c r="AM3" s="295"/>
      <c r="AN3" s="295"/>
      <c r="AO3" s="295"/>
      <c r="AP3" s="26"/>
      <c r="AQ3" s="333"/>
      <c r="AR3" s="333"/>
      <c r="AS3" s="333"/>
      <c r="AT3" s="333"/>
      <c r="AU3" s="333"/>
      <c r="AV3" s="333"/>
      <c r="AW3" s="333"/>
      <c r="AX3" s="333"/>
      <c r="AY3" s="333"/>
      <c r="AZ3" s="333"/>
      <c r="BA3" s="333"/>
      <c r="BB3" s="333"/>
      <c r="BC3" s="333"/>
      <c r="BD3" s="333"/>
      <c r="BE3" s="333"/>
      <c r="BF3" s="333"/>
      <c r="BG3" s="333"/>
      <c r="BH3" s="333"/>
    </row>
    <row r="4" spans="2:60" ht="15" thickBot="1" x14ac:dyDescent="0.4">
      <c r="B4" s="26"/>
      <c r="C4" s="49" t="s">
        <v>27</v>
      </c>
      <c r="D4" s="48" t="s">
        <v>28</v>
      </c>
      <c r="E4" s="48" t="s">
        <v>29</v>
      </c>
      <c r="F4" s="48" t="s">
        <v>30</v>
      </c>
      <c r="G4" s="48" t="s">
        <v>31</v>
      </c>
      <c r="H4" s="48" t="s">
        <v>32</v>
      </c>
      <c r="I4" s="47" t="s">
        <v>33</v>
      </c>
      <c r="J4" s="48" t="s">
        <v>27</v>
      </c>
      <c r="K4" s="48" t="s">
        <v>28</v>
      </c>
      <c r="L4" s="48" t="s">
        <v>29</v>
      </c>
      <c r="M4" s="48" t="s">
        <v>30</v>
      </c>
      <c r="N4" s="48" t="s">
        <v>31</v>
      </c>
      <c r="O4" s="48" t="s">
        <v>32</v>
      </c>
      <c r="P4" s="48" t="s">
        <v>33</v>
      </c>
      <c r="Q4" s="49" t="s">
        <v>27</v>
      </c>
      <c r="R4" s="48" t="s">
        <v>28</v>
      </c>
      <c r="S4" s="48" t="s">
        <v>29</v>
      </c>
      <c r="T4" s="48" t="s">
        <v>30</v>
      </c>
      <c r="U4" s="48" t="s">
        <v>31</v>
      </c>
      <c r="V4" s="48" t="s">
        <v>32</v>
      </c>
      <c r="W4" s="47" t="s">
        <v>33</v>
      </c>
      <c r="X4" s="48" t="s">
        <v>27</v>
      </c>
      <c r="Y4" s="48" t="s">
        <v>28</v>
      </c>
      <c r="Z4" s="48" t="s">
        <v>29</v>
      </c>
      <c r="AA4" s="48" t="s">
        <v>30</v>
      </c>
      <c r="AB4" s="48" t="s">
        <v>31</v>
      </c>
      <c r="AC4" s="48" t="s">
        <v>32</v>
      </c>
      <c r="AD4" s="47" t="s">
        <v>33</v>
      </c>
      <c r="AE4" s="27"/>
      <c r="AF4" s="46" t="s">
        <v>34</v>
      </c>
      <c r="AG4" s="45" t="s">
        <v>35</v>
      </c>
      <c r="AH4" s="319"/>
      <c r="AI4" s="308"/>
      <c r="AJ4" s="308"/>
      <c r="AK4" s="308"/>
      <c r="AL4" s="27"/>
      <c r="AM4" s="295"/>
      <c r="AN4" s="295"/>
      <c r="AO4" s="295"/>
      <c r="AP4" s="26"/>
      <c r="AQ4" s="333"/>
      <c r="AR4" s="333"/>
      <c r="AS4" s="333"/>
      <c r="AT4" s="333"/>
      <c r="AU4" s="333"/>
      <c r="AV4" s="333"/>
      <c r="AW4" s="333"/>
      <c r="AX4" s="333"/>
      <c r="AY4" s="333"/>
      <c r="AZ4" s="333"/>
      <c r="BA4" s="333"/>
      <c r="BB4" s="333"/>
      <c r="BC4" s="333"/>
      <c r="BD4" s="333"/>
      <c r="BE4" s="333"/>
      <c r="BF4" s="333"/>
      <c r="BG4" s="333"/>
      <c r="BH4" s="333"/>
    </row>
    <row r="5" spans="2:60" ht="15" thickBot="1" x14ac:dyDescent="0.4">
      <c r="B5" s="298" t="s">
        <v>37</v>
      </c>
      <c r="C5" s="43" t="s">
        <v>34</v>
      </c>
      <c r="D5" s="42" t="s">
        <v>34</v>
      </c>
      <c r="E5" s="38"/>
      <c r="F5" s="42" t="s">
        <v>34</v>
      </c>
      <c r="G5" s="42" t="s">
        <v>34</v>
      </c>
      <c r="H5" s="42" t="s">
        <v>34</v>
      </c>
      <c r="I5" s="61"/>
      <c r="J5" s="79" t="s">
        <v>35</v>
      </c>
      <c r="K5" s="39" t="s">
        <v>35</v>
      </c>
      <c r="L5" s="39" t="s">
        <v>35</v>
      </c>
      <c r="M5" s="39" t="s">
        <v>35</v>
      </c>
      <c r="N5" s="38"/>
      <c r="O5" s="38"/>
      <c r="P5" s="41"/>
      <c r="Q5" s="75"/>
      <c r="R5" s="42" t="s">
        <v>34</v>
      </c>
      <c r="S5" s="42" t="s">
        <v>34</v>
      </c>
      <c r="T5" s="42" t="s">
        <v>34</v>
      </c>
      <c r="U5" s="42" t="s">
        <v>34</v>
      </c>
      <c r="V5" s="42" t="s">
        <v>34</v>
      </c>
      <c r="W5" s="37"/>
      <c r="X5" s="79" t="s">
        <v>35</v>
      </c>
      <c r="Y5" s="39" t="s">
        <v>35</v>
      </c>
      <c r="Z5" s="62"/>
      <c r="AA5" s="39" t="s">
        <v>35</v>
      </c>
      <c r="AB5" s="39" t="s">
        <v>35</v>
      </c>
      <c r="AC5" s="113"/>
      <c r="AD5" s="112"/>
      <c r="AE5" s="27"/>
      <c r="AF5" s="26">
        <f>COUNTIF($C5:$AD5,"F")</f>
        <v>10</v>
      </c>
      <c r="AG5" s="26">
        <f>COUNTIF($C5:$AD5,"S")</f>
        <v>8</v>
      </c>
      <c r="AH5" s="328"/>
      <c r="AI5" s="308"/>
      <c r="AJ5" s="308"/>
      <c r="AK5" s="308"/>
      <c r="AL5" s="27"/>
      <c r="AM5" s="295"/>
      <c r="AN5" s="295"/>
      <c r="AO5" s="295"/>
      <c r="AP5" s="2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98" t="s">
        <v>38</v>
      </c>
      <c r="C6" s="69" t="s">
        <v>35</v>
      </c>
      <c r="D6" s="45" t="s">
        <v>35</v>
      </c>
      <c r="E6" s="45" t="s">
        <v>35</v>
      </c>
      <c r="F6" s="45" t="s">
        <v>35</v>
      </c>
      <c r="G6" s="56"/>
      <c r="H6" s="56"/>
      <c r="I6" s="55"/>
      <c r="J6" s="76"/>
      <c r="K6" s="46" t="s">
        <v>34</v>
      </c>
      <c r="L6" s="46" t="s">
        <v>34</v>
      </c>
      <c r="M6" s="46" t="s">
        <v>34</v>
      </c>
      <c r="N6" s="46" t="s">
        <v>34</v>
      </c>
      <c r="O6" s="46" t="s">
        <v>34</v>
      </c>
      <c r="P6" s="70"/>
      <c r="Q6" s="69" t="s">
        <v>35</v>
      </c>
      <c r="R6" s="45" t="s">
        <v>35</v>
      </c>
      <c r="S6" s="59"/>
      <c r="T6" s="45" t="s">
        <v>35</v>
      </c>
      <c r="U6" s="45" t="s">
        <v>35</v>
      </c>
      <c r="V6" s="110"/>
      <c r="W6" s="111"/>
      <c r="X6" s="67" t="s">
        <v>34</v>
      </c>
      <c r="Y6" s="46" t="s">
        <v>34</v>
      </c>
      <c r="Z6" s="56"/>
      <c r="AA6" s="46" t="s">
        <v>34</v>
      </c>
      <c r="AB6" s="46" t="s">
        <v>34</v>
      </c>
      <c r="AC6" s="46" t="s">
        <v>34</v>
      </c>
      <c r="AD6" s="68"/>
      <c r="AE6" s="27"/>
      <c r="AF6" s="26">
        <f>COUNTIF($C6:$AD6,"F")</f>
        <v>10</v>
      </c>
      <c r="AG6" s="26">
        <f>COUNTIF($C6:$AD6,"S")</f>
        <v>8</v>
      </c>
      <c r="AH6" s="328"/>
      <c r="AI6" s="308"/>
      <c r="AJ6" s="127"/>
      <c r="AK6" s="127"/>
      <c r="AL6" s="27"/>
      <c r="AM6" s="127"/>
      <c r="AN6" s="127"/>
      <c r="AO6" s="127"/>
      <c r="AP6" s="2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98" t="s">
        <v>39</v>
      </c>
      <c r="C7" s="71"/>
      <c r="D7" s="46" t="s">
        <v>34</v>
      </c>
      <c r="E7" s="46" t="s">
        <v>34</v>
      </c>
      <c r="F7" s="46" t="s">
        <v>34</v>
      </c>
      <c r="G7" s="46" t="s">
        <v>34</v>
      </c>
      <c r="H7" s="46" t="s">
        <v>34</v>
      </c>
      <c r="I7" s="55"/>
      <c r="J7" s="60" t="s">
        <v>35</v>
      </c>
      <c r="K7" s="45" t="s">
        <v>35</v>
      </c>
      <c r="L7" s="59"/>
      <c r="M7" s="45" t="s">
        <v>35</v>
      </c>
      <c r="N7" s="45" t="s">
        <v>35</v>
      </c>
      <c r="O7" s="110"/>
      <c r="P7" s="109"/>
      <c r="Q7" s="57" t="s">
        <v>34</v>
      </c>
      <c r="R7" s="46" t="s">
        <v>34</v>
      </c>
      <c r="S7" s="56"/>
      <c r="T7" s="46" t="s">
        <v>34</v>
      </c>
      <c r="U7" s="46" t="s">
        <v>34</v>
      </c>
      <c r="V7" s="46" t="s">
        <v>34</v>
      </c>
      <c r="W7" s="68"/>
      <c r="X7" s="60" t="s">
        <v>35</v>
      </c>
      <c r="Y7" s="45" t="s">
        <v>35</v>
      </c>
      <c r="Z7" s="45" t="s">
        <v>35</v>
      </c>
      <c r="AA7" s="45" t="s">
        <v>35</v>
      </c>
      <c r="AB7" s="56"/>
      <c r="AC7" s="56"/>
      <c r="AD7" s="55"/>
      <c r="AE7" s="308"/>
      <c r="AF7" s="26">
        <f>COUNTIF($C7:$AD7,"F")</f>
        <v>10</v>
      </c>
      <c r="AG7" s="26">
        <f>COUNTIF($C7:$AD7,"S")</f>
        <v>8</v>
      </c>
      <c r="AH7" s="328"/>
      <c r="AI7" s="127"/>
      <c r="AJ7" s="308"/>
      <c r="AK7" s="308"/>
      <c r="AL7" s="27"/>
      <c r="AM7" s="127"/>
      <c r="AN7" s="127"/>
      <c r="AO7" s="127"/>
      <c r="AP7" s="26"/>
      <c r="AQ7" s="333"/>
      <c r="AR7" s="333"/>
      <c r="AS7" s="333"/>
      <c r="AT7" s="333"/>
      <c r="AU7" s="333"/>
      <c r="AV7" s="333"/>
      <c r="AW7" s="333"/>
      <c r="AX7" s="333"/>
      <c r="AY7" s="333"/>
      <c r="AZ7" s="333"/>
      <c r="BA7" s="333"/>
      <c r="BB7" s="333"/>
      <c r="BC7" s="333"/>
      <c r="BD7" s="333"/>
      <c r="BE7" s="333"/>
      <c r="BF7" s="333"/>
      <c r="BG7" s="333"/>
      <c r="BH7" s="333"/>
    </row>
    <row r="8" spans="2:60" ht="14.45" thickBot="1" x14ac:dyDescent="0.4">
      <c r="B8" s="298" t="s">
        <v>40</v>
      </c>
      <c r="C8" s="35" t="s">
        <v>35</v>
      </c>
      <c r="D8" s="34" t="s">
        <v>35</v>
      </c>
      <c r="E8" s="29"/>
      <c r="F8" s="34" t="s">
        <v>35</v>
      </c>
      <c r="G8" s="34" t="s">
        <v>35</v>
      </c>
      <c r="H8" s="108"/>
      <c r="I8" s="107"/>
      <c r="J8" s="54" t="s">
        <v>34</v>
      </c>
      <c r="K8" s="30" t="s">
        <v>34</v>
      </c>
      <c r="L8" s="33"/>
      <c r="M8" s="30" t="s">
        <v>34</v>
      </c>
      <c r="N8" s="30" t="s">
        <v>34</v>
      </c>
      <c r="O8" s="30" t="s">
        <v>34</v>
      </c>
      <c r="P8" s="65"/>
      <c r="Q8" s="35" t="s">
        <v>35</v>
      </c>
      <c r="R8" s="34" t="s">
        <v>35</v>
      </c>
      <c r="S8" s="34" t="s">
        <v>35</v>
      </c>
      <c r="T8" s="34" t="s">
        <v>35</v>
      </c>
      <c r="U8" s="33"/>
      <c r="V8" s="33"/>
      <c r="W8" s="53"/>
      <c r="X8" s="106"/>
      <c r="Y8" s="30" t="s">
        <v>34</v>
      </c>
      <c r="Z8" s="30" t="s">
        <v>34</v>
      </c>
      <c r="AA8" s="30" t="s">
        <v>34</v>
      </c>
      <c r="AB8" s="30" t="s">
        <v>34</v>
      </c>
      <c r="AC8" s="30" t="s">
        <v>34</v>
      </c>
      <c r="AD8" s="53"/>
      <c r="AE8" s="27"/>
      <c r="AF8" s="26">
        <f>COUNTIF($C8:$AD8,"F")</f>
        <v>10</v>
      </c>
      <c r="AG8" s="26">
        <f>COUNTIF($C8:$AD8,"S")</f>
        <v>8</v>
      </c>
      <c r="AH8" s="328"/>
      <c r="AI8" s="308"/>
      <c r="AJ8" s="127"/>
      <c r="AK8" s="308"/>
      <c r="AL8" s="27"/>
      <c r="AM8" s="127"/>
      <c r="AN8" s="127"/>
      <c r="AO8" s="127"/>
      <c r="AP8" s="26"/>
      <c r="AQ8" s="333"/>
      <c r="AR8" s="333"/>
      <c r="AS8" s="333"/>
      <c r="AT8" s="333"/>
      <c r="AU8" s="333"/>
      <c r="AV8" s="333"/>
      <c r="AW8" s="333"/>
      <c r="AX8" s="333"/>
      <c r="AY8" s="333"/>
      <c r="AZ8" s="333"/>
      <c r="BA8" s="333"/>
      <c r="BB8" s="333"/>
      <c r="BC8" s="333"/>
      <c r="BD8" s="333"/>
      <c r="BE8" s="333"/>
      <c r="BF8" s="333"/>
      <c r="BG8" s="333"/>
      <c r="BH8" s="333"/>
    </row>
    <row r="9" spans="2:60" s="78" customFormat="1" ht="14.1" x14ac:dyDescent="0.35">
      <c r="B9" s="308"/>
      <c r="C9" s="127"/>
      <c r="D9" s="127"/>
      <c r="E9" s="308"/>
      <c r="F9" s="127"/>
      <c r="G9" s="308"/>
      <c r="H9" s="308"/>
      <c r="I9" s="308"/>
      <c r="J9" s="308"/>
      <c r="K9" s="127"/>
      <c r="L9" s="127"/>
      <c r="M9" s="308"/>
      <c r="N9" s="127"/>
      <c r="O9" s="308"/>
      <c r="P9" s="308"/>
      <c r="Q9" s="127"/>
      <c r="R9" s="127"/>
      <c r="S9" s="127"/>
      <c r="T9" s="127"/>
      <c r="U9" s="308"/>
      <c r="V9" s="127"/>
      <c r="W9" s="308"/>
      <c r="X9" s="308"/>
      <c r="Y9" s="127"/>
      <c r="Z9" s="127"/>
      <c r="AA9" s="127"/>
      <c r="AB9" s="127"/>
      <c r="AC9" s="127"/>
      <c r="AD9" s="127"/>
      <c r="AE9" s="308"/>
      <c r="AF9" s="308"/>
      <c r="AG9" s="127"/>
      <c r="AH9" s="127"/>
      <c r="AI9" s="127"/>
      <c r="AJ9" s="127"/>
      <c r="AK9" s="127"/>
      <c r="AM9" s="26"/>
      <c r="AN9" s="26"/>
      <c r="AO9" s="26"/>
      <c r="AP9" s="126"/>
      <c r="AQ9" s="339"/>
      <c r="AR9" s="339"/>
      <c r="AS9" s="339"/>
      <c r="AT9" s="339"/>
      <c r="AU9" s="339"/>
      <c r="AV9" s="339"/>
      <c r="AW9" s="339"/>
      <c r="AX9" s="339"/>
      <c r="AY9" s="339"/>
      <c r="AZ9" s="339"/>
      <c r="BA9" s="339"/>
      <c r="BB9" s="339"/>
      <c r="BC9" s="339"/>
      <c r="BD9" s="339"/>
      <c r="BE9" s="339"/>
      <c r="BF9" s="339"/>
      <c r="BG9" s="339"/>
      <c r="BH9" s="339"/>
    </row>
    <row r="10" spans="2:60" ht="19.5" customHeight="1" x14ac:dyDescent="0.25">
      <c r="B10" s="308"/>
      <c r="C10" s="272" t="s">
        <v>282</v>
      </c>
      <c r="D10" s="127"/>
      <c r="E10" s="127"/>
      <c r="F10" s="127"/>
      <c r="G10" s="127"/>
      <c r="H10" s="308"/>
      <c r="I10" s="308"/>
      <c r="J10" s="127"/>
      <c r="K10" s="127"/>
      <c r="L10" s="127"/>
      <c r="M10" s="127"/>
      <c r="N10" s="127"/>
      <c r="O10" s="127"/>
      <c r="P10" s="127"/>
      <c r="Q10" s="308"/>
      <c r="R10" s="308"/>
      <c r="S10" s="308"/>
      <c r="T10" s="308"/>
      <c r="U10" s="308"/>
      <c r="V10" s="127"/>
      <c r="W10" s="127"/>
      <c r="X10" s="308"/>
      <c r="Y10" s="26"/>
      <c r="Z10" s="26"/>
      <c r="AA10" s="26"/>
      <c r="AB10" s="27"/>
      <c r="AE10" s="245" t="s">
        <v>276</v>
      </c>
      <c r="AF10" s="296"/>
      <c r="AG10" s="296"/>
      <c r="AH10" s="296"/>
      <c r="AI10" s="296"/>
      <c r="AJ10" s="296"/>
      <c r="AK10" s="296"/>
      <c r="AQ10" s="333"/>
      <c r="AR10" s="333"/>
      <c r="AS10" s="333"/>
      <c r="AT10" s="333"/>
      <c r="AU10" s="333"/>
      <c r="AV10" s="333"/>
      <c r="AW10" s="333"/>
      <c r="AX10" s="333"/>
      <c r="AY10" s="333"/>
      <c r="AZ10" s="333"/>
      <c r="BA10" s="333"/>
      <c r="BB10" s="333"/>
      <c r="BC10" s="333"/>
      <c r="BD10" s="333"/>
      <c r="BE10" s="333"/>
      <c r="BF10" s="333"/>
      <c r="BG10" s="333"/>
      <c r="BH10" s="333"/>
    </row>
    <row r="11" spans="2:60" s="78" customFormat="1" ht="15.75" customHeight="1" thickBot="1" x14ac:dyDescent="0.4">
      <c r="B11" s="308"/>
      <c r="C11" s="127"/>
      <c r="D11" s="127"/>
      <c r="E11" s="308"/>
      <c r="F11" s="127"/>
      <c r="G11" s="308"/>
      <c r="H11" s="308"/>
      <c r="I11" s="308"/>
      <c r="J11" s="308"/>
      <c r="K11" s="127"/>
      <c r="L11" s="127"/>
      <c r="M11" s="308"/>
      <c r="N11" s="127"/>
      <c r="O11" s="308"/>
      <c r="P11" s="308"/>
      <c r="Q11" s="127"/>
      <c r="R11" s="127"/>
      <c r="S11" s="127"/>
      <c r="T11" s="127"/>
      <c r="U11" s="308"/>
      <c r="V11" s="127"/>
      <c r="W11" s="308"/>
      <c r="X11" s="308"/>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308"/>
      <c r="C12" s="362" t="s">
        <v>242</v>
      </c>
      <c r="D12" s="362"/>
      <c r="E12" s="362"/>
      <c r="F12" s="362"/>
      <c r="G12" s="362"/>
      <c r="H12" s="362"/>
      <c r="I12" s="308">
        <v>36</v>
      </c>
      <c r="J12" s="308"/>
      <c r="K12" s="127"/>
      <c r="L12" s="127"/>
      <c r="M12" s="308"/>
      <c r="N12" s="127"/>
      <c r="O12" s="308"/>
      <c r="P12" s="308"/>
      <c r="Q12" s="127"/>
      <c r="R12" s="127"/>
      <c r="S12" s="127"/>
      <c r="T12" s="127"/>
      <c r="U12" s="308"/>
      <c r="V12" s="127"/>
      <c r="W12" s="308"/>
      <c r="X12" s="308"/>
      <c r="Y12" s="127"/>
      <c r="Z12" s="127"/>
      <c r="AA12" s="127"/>
      <c r="AB12" s="127"/>
      <c r="AC12" s="127"/>
      <c r="AD12" s="127"/>
      <c r="AE12" s="274" t="s">
        <v>255</v>
      </c>
      <c r="AF12" s="275"/>
      <c r="AG12" s="275"/>
      <c r="AH12" s="275"/>
      <c r="AI12" s="275"/>
      <c r="AJ12" s="275"/>
      <c r="AK12" s="275"/>
      <c r="AL12" s="275"/>
      <c r="AM12" s="275"/>
      <c r="AN12" s="276"/>
      <c r="AO12" s="363">
        <f>$L26*$L28*$M36</f>
        <v>10231.200000000001</v>
      </c>
      <c r="AP12" s="364"/>
      <c r="AQ12" s="364"/>
      <c r="AR12" s="364"/>
      <c r="AS12" s="364"/>
      <c r="AT12" s="364"/>
      <c r="AU12" s="364"/>
      <c r="AV12" s="364"/>
      <c r="AW12" s="364"/>
      <c r="AX12" s="365"/>
      <c r="AY12" s="363">
        <f>$L27*$L28*$M36</f>
        <v>13759.2</v>
      </c>
      <c r="AZ12" s="364"/>
      <c r="BA12" s="364"/>
      <c r="BB12" s="364"/>
      <c r="BC12" s="364"/>
      <c r="BD12" s="364"/>
      <c r="BE12" s="364"/>
      <c r="BF12" s="364"/>
      <c r="BG12" s="364"/>
      <c r="BH12" s="365"/>
    </row>
    <row r="13" spans="2:60" ht="19.5" customHeight="1" x14ac:dyDescent="0.25">
      <c r="C13" s="307" t="s">
        <v>243</v>
      </c>
      <c r="I13" s="26">
        <v>2</v>
      </c>
      <c r="AE13" s="277" t="s">
        <v>256</v>
      </c>
      <c r="AF13" s="278"/>
      <c r="AG13" s="278"/>
      <c r="AH13" s="278"/>
      <c r="AI13" s="278"/>
      <c r="AJ13" s="278"/>
      <c r="AK13" s="278"/>
      <c r="AL13" s="278"/>
      <c r="AM13" s="278"/>
      <c r="AN13" s="279"/>
      <c r="AO13" s="372">
        <f>$L28*$L29</f>
        <v>0</v>
      </c>
      <c r="AP13" s="373"/>
      <c r="AQ13" s="373"/>
      <c r="AR13" s="373"/>
      <c r="AS13" s="373"/>
      <c r="AT13" s="373"/>
      <c r="AU13" s="373"/>
      <c r="AV13" s="373"/>
      <c r="AW13" s="373"/>
      <c r="AX13" s="374"/>
      <c r="AY13" s="372">
        <f>$L28*$L29</f>
        <v>0</v>
      </c>
      <c r="AZ13" s="373"/>
      <c r="BA13" s="373"/>
      <c r="BB13" s="373"/>
      <c r="BC13" s="373"/>
      <c r="BD13" s="373"/>
      <c r="BE13" s="373"/>
      <c r="BF13" s="373"/>
      <c r="BG13" s="373"/>
      <c r="BH13" s="374"/>
    </row>
    <row r="14" spans="2:60" ht="19.5" customHeight="1" x14ac:dyDescent="0.25">
      <c r="C14" s="307" t="s">
        <v>244</v>
      </c>
      <c r="I14" s="26">
        <v>4</v>
      </c>
      <c r="AE14" s="277" t="s">
        <v>257</v>
      </c>
      <c r="AF14" s="278"/>
      <c r="AG14" s="278"/>
      <c r="AH14" s="278"/>
      <c r="AI14" s="278"/>
      <c r="AJ14" s="278"/>
      <c r="AK14" s="278"/>
      <c r="AL14" s="278"/>
      <c r="AM14" s="278"/>
      <c r="AN14" s="279"/>
      <c r="AO14" s="375">
        <f>$M40+$Q40+$U40</f>
        <v>8</v>
      </c>
      <c r="AP14" s="376"/>
      <c r="AQ14" s="376"/>
      <c r="AR14" s="376"/>
      <c r="AS14" s="376"/>
      <c r="AT14" s="376"/>
      <c r="AU14" s="376"/>
      <c r="AV14" s="376"/>
      <c r="AW14" s="376"/>
      <c r="AX14" s="377"/>
      <c r="AY14" s="375">
        <f>$M40+$Q40+$U40</f>
        <v>8</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$M40*$O40+$Q40*$S40+$U40*$W40</f>
        <v>64</v>
      </c>
      <c r="AP15" s="379"/>
      <c r="AQ15" s="379"/>
      <c r="AR15" s="379"/>
      <c r="AS15" s="379"/>
      <c r="AT15" s="379"/>
      <c r="AU15" s="379"/>
      <c r="AV15" s="379"/>
      <c r="AW15" s="379"/>
      <c r="AX15" s="380"/>
      <c r="AY15" s="378">
        <f>$M40*$O40+$Q40*$S40+$U40*$W40</f>
        <v>64</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IF($M$36="",0,(($L$26/$M$35*($M40*$O40+$Q40*$S40+$U40*$W40))*AO13))</f>
        <v>0</v>
      </c>
      <c r="AP16" s="370"/>
      <c r="AQ16" s="370"/>
      <c r="AR16" s="370"/>
      <c r="AS16" s="370"/>
      <c r="AT16" s="370"/>
      <c r="AU16" s="370"/>
      <c r="AV16" s="370"/>
      <c r="AW16" s="370"/>
      <c r="AX16" s="371"/>
      <c r="AY16" s="369">
        <f>IF($M$36="",0,(($L$27/$M$35*($M40*$O40+$Q40*$S40+$U40*$W40))*AY13))</f>
        <v>0</v>
      </c>
      <c r="AZ16" s="370"/>
      <c r="BA16" s="370"/>
      <c r="BB16" s="370"/>
      <c r="BC16" s="370"/>
      <c r="BD16" s="370"/>
      <c r="BE16" s="370"/>
      <c r="BF16" s="370"/>
      <c r="BG16" s="370"/>
      <c r="BH16" s="371"/>
    </row>
    <row r="17" spans="3:60" ht="19.5" customHeight="1" x14ac:dyDescent="0.25">
      <c r="D17" s="230"/>
      <c r="E17" s="230"/>
      <c r="F17" s="230"/>
      <c r="G17" s="230"/>
      <c r="H17" s="230"/>
      <c r="I17" s="229"/>
      <c r="AE17" s="277" t="s">
        <v>264</v>
      </c>
      <c r="AF17" s="278"/>
      <c r="AG17" s="278"/>
      <c r="AH17" s="278"/>
      <c r="AI17" s="278"/>
      <c r="AJ17" s="278"/>
      <c r="AK17" s="278"/>
      <c r="AL17" s="278"/>
      <c r="AM17" s="278"/>
      <c r="AN17" s="279"/>
      <c r="AO17" s="372">
        <f>$L28*$L31</f>
        <v>0</v>
      </c>
      <c r="AP17" s="373"/>
      <c r="AQ17" s="373"/>
      <c r="AR17" s="373"/>
      <c r="AS17" s="373"/>
      <c r="AT17" s="373"/>
      <c r="AU17" s="373"/>
      <c r="AV17" s="373"/>
      <c r="AW17" s="373"/>
      <c r="AX17" s="374"/>
      <c r="AY17" s="372">
        <f>$L28*$L31</f>
        <v>0</v>
      </c>
      <c r="AZ17" s="373"/>
      <c r="BA17" s="373"/>
      <c r="BB17" s="373"/>
      <c r="BC17" s="373"/>
      <c r="BD17" s="373"/>
      <c r="BE17" s="373"/>
      <c r="BF17" s="373"/>
      <c r="BG17" s="373"/>
      <c r="BH17" s="374"/>
    </row>
    <row r="18" spans="3:60" ht="19.5" customHeight="1" x14ac:dyDescent="0.25">
      <c r="C18" s="232" t="s">
        <v>133</v>
      </c>
      <c r="D18" s="381" t="s">
        <v>229</v>
      </c>
      <c r="E18" s="381"/>
      <c r="F18" s="381"/>
      <c r="G18" s="381"/>
      <c r="H18" s="381"/>
      <c r="I18" s="382"/>
      <c r="J18" s="232" t="s">
        <v>133</v>
      </c>
      <c r="K18" s="383" t="s">
        <v>231</v>
      </c>
      <c r="L18" s="383"/>
      <c r="M18" s="383"/>
      <c r="N18" s="383"/>
      <c r="O18" s="383"/>
      <c r="P18" s="383"/>
      <c r="AE18" s="277" t="s">
        <v>265</v>
      </c>
      <c r="AF18" s="278"/>
      <c r="AG18" s="278"/>
      <c r="AH18" s="278"/>
      <c r="AI18" s="278"/>
      <c r="AJ18" s="278"/>
      <c r="AK18" s="278"/>
      <c r="AL18" s="278"/>
      <c r="AM18" s="278"/>
      <c r="AN18" s="279"/>
      <c r="AO18" s="375">
        <f>$Q41</f>
        <v>2</v>
      </c>
      <c r="AP18" s="376"/>
      <c r="AQ18" s="376"/>
      <c r="AR18" s="376"/>
      <c r="AS18" s="376"/>
      <c r="AT18" s="376"/>
      <c r="AU18" s="376"/>
      <c r="AV18" s="376"/>
      <c r="AW18" s="376"/>
      <c r="AX18" s="377"/>
      <c r="AY18" s="375">
        <f>$Q41</f>
        <v>2</v>
      </c>
      <c r="AZ18" s="376"/>
      <c r="BA18" s="376"/>
      <c r="BB18" s="376"/>
      <c r="BC18" s="376"/>
      <c r="BD18" s="376"/>
      <c r="BE18" s="376"/>
      <c r="BF18" s="376"/>
      <c r="BG18" s="376"/>
      <c r="BH18" s="377"/>
    </row>
    <row r="19" spans="3:60" ht="19.5" customHeight="1" thickBot="1" x14ac:dyDescent="0.3">
      <c r="C19" s="232"/>
      <c r="D19" s="381"/>
      <c r="E19" s="381"/>
      <c r="F19" s="381"/>
      <c r="G19" s="381"/>
      <c r="H19" s="381"/>
      <c r="I19" s="382"/>
      <c r="J19" s="301"/>
      <c r="K19" s="383"/>
      <c r="L19" s="383"/>
      <c r="M19" s="383"/>
      <c r="N19" s="383"/>
      <c r="O19" s="383"/>
      <c r="P19" s="383"/>
      <c r="AE19" s="280" t="s">
        <v>266</v>
      </c>
      <c r="AF19" s="281"/>
      <c r="AG19" s="281"/>
      <c r="AH19" s="281"/>
      <c r="AI19" s="281"/>
      <c r="AJ19" s="281"/>
      <c r="AK19" s="281"/>
      <c r="AL19" s="281"/>
      <c r="AM19" s="281"/>
      <c r="AN19" s="282"/>
      <c r="AO19" s="378">
        <f>$Q39*$S39+$Q40*$S40</f>
        <v>16</v>
      </c>
      <c r="AP19" s="379"/>
      <c r="AQ19" s="379"/>
      <c r="AR19" s="379"/>
      <c r="AS19" s="379"/>
      <c r="AT19" s="379"/>
      <c r="AU19" s="379"/>
      <c r="AV19" s="379"/>
      <c r="AW19" s="379"/>
      <c r="AX19" s="380"/>
      <c r="AY19" s="378">
        <f>$Q39*$S39+$Q40*$S40</f>
        <v>16</v>
      </c>
      <c r="AZ19" s="379"/>
      <c r="BA19" s="379"/>
      <c r="BB19" s="379"/>
      <c r="BC19" s="379"/>
      <c r="BD19" s="379"/>
      <c r="BE19" s="379"/>
      <c r="BF19" s="379"/>
      <c r="BG19" s="379"/>
      <c r="BH19" s="380"/>
    </row>
    <row r="20" spans="3:60" ht="19.5" customHeight="1" thickTop="1" x14ac:dyDescent="0.25">
      <c r="C20" s="232" t="s">
        <v>134</v>
      </c>
      <c r="D20" s="381" t="s">
        <v>230</v>
      </c>
      <c r="E20" s="381"/>
      <c r="F20" s="381"/>
      <c r="G20" s="381"/>
      <c r="H20" s="381"/>
      <c r="I20" s="382"/>
      <c r="J20" s="301"/>
      <c r="K20" s="301"/>
      <c r="L20" s="301"/>
      <c r="M20" s="301"/>
      <c r="N20" s="301"/>
      <c r="O20" s="301"/>
      <c r="P20" s="301"/>
      <c r="AE20" s="283" t="s">
        <v>267</v>
      </c>
      <c r="AF20" s="284"/>
      <c r="AG20" s="284"/>
      <c r="AH20" s="284"/>
      <c r="AI20" s="284"/>
      <c r="AJ20" s="284"/>
      <c r="AK20" s="284"/>
      <c r="AL20" s="284"/>
      <c r="AM20" s="284"/>
      <c r="AN20" s="285"/>
      <c r="AO20" s="369">
        <f>IF($M$36="",0,(($L$26/$M$35*($Q39*$S39+$Q40*$S40))*AO17))</f>
        <v>0</v>
      </c>
      <c r="AP20" s="370"/>
      <c r="AQ20" s="370"/>
      <c r="AR20" s="370"/>
      <c r="AS20" s="370"/>
      <c r="AT20" s="370"/>
      <c r="AU20" s="370"/>
      <c r="AV20" s="370"/>
      <c r="AW20" s="370"/>
      <c r="AX20" s="371"/>
      <c r="AY20" s="369">
        <f>IF($M$36="",0,(($L$27/$M$35*($Q39*$S39+$Q40*$S40))*AY17))</f>
        <v>0</v>
      </c>
      <c r="AZ20" s="370"/>
      <c r="BA20" s="370"/>
      <c r="BB20" s="370"/>
      <c r="BC20" s="370"/>
      <c r="BD20" s="370"/>
      <c r="BE20" s="370"/>
      <c r="BF20" s="370"/>
      <c r="BG20" s="370"/>
      <c r="BH20" s="371"/>
    </row>
    <row r="21" spans="3:60" ht="19.5" customHeight="1" x14ac:dyDescent="0.25">
      <c r="C21" s="301"/>
      <c r="D21" s="381"/>
      <c r="E21" s="381"/>
      <c r="F21" s="381"/>
      <c r="G21" s="381"/>
      <c r="H21" s="381"/>
      <c r="I21" s="382"/>
      <c r="J21" s="301"/>
      <c r="K21" s="301"/>
      <c r="L21" s="301"/>
      <c r="M21" s="301"/>
      <c r="N21" s="301"/>
      <c r="O21" s="301"/>
      <c r="P21" s="301"/>
      <c r="AE21" s="277" t="s">
        <v>268</v>
      </c>
      <c r="AF21" s="278"/>
      <c r="AG21" s="278"/>
      <c r="AH21" s="278"/>
      <c r="AI21" s="278"/>
      <c r="AJ21" s="278"/>
      <c r="AK21" s="278"/>
      <c r="AL21" s="278"/>
      <c r="AM21" s="278"/>
      <c r="AN21" s="279"/>
      <c r="AO21" s="372">
        <f>$L28*$L32</f>
        <v>9.8000000000000007</v>
      </c>
      <c r="AP21" s="373"/>
      <c r="AQ21" s="373"/>
      <c r="AR21" s="373"/>
      <c r="AS21" s="373"/>
      <c r="AT21" s="373"/>
      <c r="AU21" s="373"/>
      <c r="AV21" s="373"/>
      <c r="AW21" s="373"/>
      <c r="AX21" s="374"/>
      <c r="AY21" s="372">
        <f>$L28*$L32</f>
        <v>9.8000000000000007</v>
      </c>
      <c r="AZ21" s="373"/>
      <c r="BA21" s="373"/>
      <c r="BB21" s="373"/>
      <c r="BC21" s="373"/>
      <c r="BD21" s="373"/>
      <c r="BE21" s="373"/>
      <c r="BF21" s="373"/>
      <c r="BG21" s="373"/>
      <c r="BH21" s="374"/>
    </row>
    <row r="22" spans="3:60" ht="19.5" customHeight="1" x14ac:dyDescent="0.25">
      <c r="C22" s="301"/>
      <c r="D22" s="381"/>
      <c r="E22" s="381"/>
      <c r="F22" s="381"/>
      <c r="G22" s="381"/>
      <c r="H22" s="381"/>
      <c r="I22" s="382"/>
      <c r="J22" s="301"/>
      <c r="K22" s="301"/>
      <c r="L22" s="301"/>
      <c r="M22" s="301"/>
      <c r="N22" s="301"/>
      <c r="O22" s="301"/>
      <c r="P22" s="301"/>
      <c r="AE22" s="277" t="s">
        <v>269</v>
      </c>
      <c r="AF22" s="278"/>
      <c r="AG22" s="278"/>
      <c r="AH22" s="278"/>
      <c r="AI22" s="278"/>
      <c r="AJ22" s="278"/>
      <c r="AK22" s="278"/>
      <c r="AL22" s="278"/>
      <c r="AM22" s="278"/>
      <c r="AN22" s="279"/>
      <c r="AO22" s="375">
        <f>$U41</f>
        <v>0</v>
      </c>
      <c r="AP22" s="376"/>
      <c r="AQ22" s="376"/>
      <c r="AR22" s="376"/>
      <c r="AS22" s="376"/>
      <c r="AT22" s="376"/>
      <c r="AU22" s="376"/>
      <c r="AV22" s="376"/>
      <c r="AW22" s="376"/>
      <c r="AX22" s="377"/>
      <c r="AY22" s="375">
        <f>$U41</f>
        <v>0</v>
      </c>
      <c r="AZ22" s="376"/>
      <c r="BA22" s="376"/>
      <c r="BB22" s="376"/>
      <c r="BC22" s="376"/>
      <c r="BD22" s="376"/>
      <c r="BE22" s="376"/>
      <c r="BF22" s="376"/>
      <c r="BG22" s="376"/>
      <c r="BH22" s="377"/>
    </row>
    <row r="23" spans="3:60" ht="19.5" customHeight="1" thickBot="1" x14ac:dyDescent="0.3">
      <c r="AE23" s="280" t="s">
        <v>270</v>
      </c>
      <c r="AF23" s="281"/>
      <c r="AG23" s="281"/>
      <c r="AH23" s="281"/>
      <c r="AI23" s="281"/>
      <c r="AJ23" s="281"/>
      <c r="AK23" s="281"/>
      <c r="AL23" s="281"/>
      <c r="AM23" s="281"/>
      <c r="AN23" s="282"/>
      <c r="AO23" s="378">
        <f>$U39*$W39+$U40*$W40</f>
        <v>0</v>
      </c>
      <c r="AP23" s="379"/>
      <c r="AQ23" s="379"/>
      <c r="AR23" s="379"/>
      <c r="AS23" s="379"/>
      <c r="AT23" s="379"/>
      <c r="AU23" s="379"/>
      <c r="AV23" s="379"/>
      <c r="AW23" s="379"/>
      <c r="AX23" s="380"/>
      <c r="AY23" s="378">
        <f>$U39*$W39+$U40*$W40</f>
        <v>0</v>
      </c>
      <c r="AZ23" s="379"/>
      <c r="BA23" s="379"/>
      <c r="BB23" s="379"/>
      <c r="BC23" s="379"/>
      <c r="BD23" s="379"/>
      <c r="BE23" s="379"/>
      <c r="BF23" s="379"/>
      <c r="BG23" s="379"/>
      <c r="BH23" s="380"/>
    </row>
    <row r="24" spans="3:60" ht="19.5" customHeight="1" thickTop="1" thickBot="1" x14ac:dyDescent="0.3">
      <c r="C24" s="261" t="s">
        <v>281</v>
      </c>
      <c r="D24" s="297"/>
      <c r="E24" s="297"/>
      <c r="F24" s="297"/>
      <c r="G24" s="297"/>
      <c r="H24" s="297"/>
      <c r="I24" s="297"/>
      <c r="J24" s="301"/>
      <c r="K24" s="301"/>
      <c r="L24" s="301"/>
      <c r="M24" s="301"/>
      <c r="N24" s="301"/>
      <c r="O24" s="301"/>
      <c r="P24" s="301"/>
      <c r="AE24" s="286" t="s">
        <v>271</v>
      </c>
      <c r="AF24" s="287"/>
      <c r="AG24" s="287"/>
      <c r="AH24" s="287"/>
      <c r="AI24" s="287"/>
      <c r="AJ24" s="287"/>
      <c r="AK24" s="287"/>
      <c r="AL24" s="287"/>
      <c r="AM24" s="287"/>
      <c r="AN24" s="288"/>
      <c r="AO24" s="392">
        <f>IF($M$36="",0,(($L$26/$M$35*($U39*$W39+$U40*$W40))*AO21))</f>
        <v>0</v>
      </c>
      <c r="AP24" s="393"/>
      <c r="AQ24" s="393"/>
      <c r="AR24" s="393"/>
      <c r="AS24" s="393"/>
      <c r="AT24" s="393"/>
      <c r="AU24" s="393"/>
      <c r="AV24" s="393"/>
      <c r="AW24" s="393"/>
      <c r="AX24" s="394"/>
      <c r="AY24" s="392">
        <f>IF($M$36="",0,(($L$27/$M$35*($U39*$W39+$U40*$W40))*AY21))</f>
        <v>0</v>
      </c>
      <c r="AZ24" s="393"/>
      <c r="BA24" s="393"/>
      <c r="BB24" s="393"/>
      <c r="BC24" s="393"/>
      <c r="BD24" s="393"/>
      <c r="BE24" s="393"/>
      <c r="BF24" s="393"/>
      <c r="BG24" s="393"/>
      <c r="BH24" s="394"/>
    </row>
    <row r="25" spans="3:60" ht="19.5" customHeight="1" thickTop="1" thickBot="1" x14ac:dyDescent="0.3">
      <c r="C25" s="301"/>
      <c r="D25" s="301"/>
      <c r="E25" s="301"/>
      <c r="F25" s="301"/>
      <c r="G25" s="301"/>
      <c r="H25" s="301"/>
      <c r="I25" s="301"/>
      <c r="J25" s="301"/>
      <c r="K25" s="301"/>
      <c r="L25" s="301"/>
      <c r="M25" s="301"/>
      <c r="N25" s="301"/>
      <c r="O25" s="301"/>
      <c r="P25" s="301"/>
      <c r="AE25" s="283" t="s">
        <v>272</v>
      </c>
      <c r="AF25" s="284"/>
      <c r="AG25" s="284"/>
      <c r="AH25" s="284"/>
      <c r="AI25" s="284"/>
      <c r="AJ25" s="284"/>
      <c r="AK25" s="284"/>
      <c r="AL25" s="284"/>
      <c r="AM25" s="284"/>
      <c r="AN25" s="285"/>
      <c r="AO25" s="369">
        <f>AO12+AO16+AO20+AO24</f>
        <v>10231.200000000001</v>
      </c>
      <c r="AP25" s="370"/>
      <c r="AQ25" s="370"/>
      <c r="AR25" s="370"/>
      <c r="AS25" s="370"/>
      <c r="AT25" s="370"/>
      <c r="AU25" s="370"/>
      <c r="AV25" s="370"/>
      <c r="AW25" s="370"/>
      <c r="AX25" s="371"/>
      <c r="AY25" s="369">
        <f>AY12+AY16+AY20+AY24</f>
        <v>13759.2</v>
      </c>
      <c r="AZ25" s="370"/>
      <c r="BA25" s="370"/>
      <c r="BB25" s="370"/>
      <c r="BC25" s="370"/>
      <c r="BD25" s="370"/>
      <c r="BE25" s="370"/>
      <c r="BF25" s="370"/>
      <c r="BG25" s="370"/>
      <c r="BH25" s="371"/>
    </row>
    <row r="26" spans="3:60" ht="19.5" customHeight="1" x14ac:dyDescent="0.25">
      <c r="C26" s="443" t="s">
        <v>279</v>
      </c>
      <c r="D26" s="444"/>
      <c r="E26" s="444"/>
      <c r="F26" s="444"/>
      <c r="G26" s="444"/>
      <c r="H26" s="444"/>
      <c r="I26" s="444"/>
      <c r="J26" s="444"/>
      <c r="K26" s="445"/>
      <c r="L26" s="452">
        <f>Schichtplanrechner!$K$18</f>
        <v>29</v>
      </c>
      <c r="M26" s="453"/>
      <c r="N26" s="454"/>
      <c r="O26" s="301"/>
      <c r="AE26" s="289" t="s">
        <v>273</v>
      </c>
      <c r="AF26" s="290"/>
      <c r="AG26" s="290"/>
      <c r="AH26" s="290"/>
      <c r="AI26" s="290"/>
      <c r="AJ26" s="290"/>
      <c r="AK26" s="290"/>
      <c r="AL26" s="290"/>
      <c r="AM26" s="290"/>
      <c r="AN26" s="291"/>
      <c r="AO26" s="407">
        <f>AO25*13</f>
        <v>133005.6</v>
      </c>
      <c r="AP26" s="408"/>
      <c r="AQ26" s="408"/>
      <c r="AR26" s="408"/>
      <c r="AS26" s="408"/>
      <c r="AT26" s="408"/>
      <c r="AU26" s="408"/>
      <c r="AV26" s="408"/>
      <c r="AW26" s="408"/>
      <c r="AX26" s="409"/>
      <c r="AY26" s="407">
        <f>AY25*13</f>
        <v>178869.6</v>
      </c>
      <c r="AZ26" s="408"/>
      <c r="BA26" s="408"/>
      <c r="BB26" s="408"/>
      <c r="BC26" s="408"/>
      <c r="BD26" s="408"/>
      <c r="BE26" s="408"/>
      <c r="BF26" s="408"/>
      <c r="BG26" s="408"/>
      <c r="BH26" s="409"/>
    </row>
    <row r="27" spans="3:60" ht="19.5" customHeight="1" thickBot="1" x14ac:dyDescent="0.3">
      <c r="C27" s="455" t="s">
        <v>280</v>
      </c>
      <c r="D27" s="456"/>
      <c r="E27" s="456"/>
      <c r="F27" s="456"/>
      <c r="G27" s="456"/>
      <c r="H27" s="456"/>
      <c r="I27" s="456"/>
      <c r="J27" s="456"/>
      <c r="K27" s="457"/>
      <c r="L27" s="458">
        <f>Schichtplanrechner!$P$17</f>
        <v>39</v>
      </c>
      <c r="M27" s="459"/>
      <c r="N27" s="460"/>
      <c r="O27" s="301"/>
      <c r="AE27" s="292" t="s">
        <v>274</v>
      </c>
      <c r="AF27" s="293"/>
      <c r="AG27" s="293"/>
      <c r="AH27" s="293"/>
      <c r="AI27" s="293"/>
      <c r="AJ27" s="293"/>
      <c r="AK27" s="293"/>
      <c r="AL27" s="293"/>
      <c r="AM27" s="293"/>
      <c r="AN27" s="294"/>
      <c r="AO27" s="395">
        <f>AO26*4</f>
        <v>532022.4</v>
      </c>
      <c r="AP27" s="396"/>
      <c r="AQ27" s="396"/>
      <c r="AR27" s="396"/>
      <c r="AS27" s="396"/>
      <c r="AT27" s="396"/>
      <c r="AU27" s="396"/>
      <c r="AV27" s="396"/>
      <c r="AW27" s="396"/>
      <c r="AX27" s="397"/>
      <c r="AY27" s="395">
        <f>AY26*4</f>
        <v>715478.4</v>
      </c>
      <c r="AZ27" s="396"/>
      <c r="BA27" s="396"/>
      <c r="BB27" s="396"/>
      <c r="BC27" s="396"/>
      <c r="BD27" s="396"/>
      <c r="BE27" s="396"/>
      <c r="BF27" s="396"/>
      <c r="BG27" s="396"/>
      <c r="BH27" s="397"/>
    </row>
    <row r="28" spans="3:60" ht="19.5" customHeight="1" x14ac:dyDescent="0.25">
      <c r="C28" s="386" t="s">
        <v>246</v>
      </c>
      <c r="D28" s="387"/>
      <c r="E28" s="387"/>
      <c r="F28" s="387"/>
      <c r="G28" s="387"/>
      <c r="H28" s="387"/>
      <c r="I28" s="387"/>
      <c r="J28" s="387"/>
      <c r="K28" s="388"/>
      <c r="L28" s="389">
        <f>Schichtplanrechner!$P$23</f>
        <v>9.8000000000000007</v>
      </c>
      <c r="M28" s="390"/>
      <c r="N28" s="391"/>
      <c r="O28" s="301"/>
    </row>
    <row r="29" spans="3:60" ht="19.5" customHeight="1" x14ac:dyDescent="0.25">
      <c r="C29" s="386" t="s">
        <v>247</v>
      </c>
      <c r="D29" s="387"/>
      <c r="E29" s="387"/>
      <c r="F29" s="387"/>
      <c r="G29" s="387"/>
      <c r="H29" s="387"/>
      <c r="I29" s="387"/>
      <c r="J29" s="387"/>
      <c r="K29" s="388"/>
      <c r="L29" s="404">
        <f>Schichtplanrechner!$P$24</f>
        <v>0</v>
      </c>
      <c r="M29" s="405"/>
      <c r="N29" s="406"/>
      <c r="O29" s="301"/>
    </row>
    <row r="30" spans="3:60" ht="19.5" customHeight="1" x14ac:dyDescent="0.25">
      <c r="C30" s="386" t="s">
        <v>248</v>
      </c>
      <c r="D30" s="387"/>
      <c r="E30" s="387"/>
      <c r="F30" s="387"/>
      <c r="G30" s="387"/>
      <c r="H30" s="387"/>
      <c r="I30" s="387"/>
      <c r="J30" s="387"/>
      <c r="K30" s="388"/>
      <c r="L30" s="404">
        <f>Schichtplanrechner!$P$25</f>
        <v>0.5</v>
      </c>
      <c r="M30" s="405"/>
      <c r="N30" s="406"/>
      <c r="O30" s="301"/>
    </row>
    <row r="31" spans="3:60" ht="19.5" customHeight="1" x14ac:dyDescent="0.25">
      <c r="C31" s="386" t="s">
        <v>249</v>
      </c>
      <c r="D31" s="387"/>
      <c r="E31" s="387"/>
      <c r="F31" s="387"/>
      <c r="G31" s="387"/>
      <c r="H31" s="387"/>
      <c r="I31" s="387"/>
      <c r="J31" s="387"/>
      <c r="K31" s="388"/>
      <c r="L31" s="404">
        <f>Schichtplanrechner!$P$26</f>
        <v>0</v>
      </c>
      <c r="M31" s="405"/>
      <c r="N31" s="406"/>
    </row>
    <row r="32" spans="3:60" ht="19.5" customHeight="1" thickBot="1" x14ac:dyDescent="0.3">
      <c r="C32" s="398" t="s">
        <v>250</v>
      </c>
      <c r="D32" s="399"/>
      <c r="E32" s="399"/>
      <c r="F32" s="399"/>
      <c r="G32" s="399"/>
      <c r="H32" s="399"/>
      <c r="I32" s="399"/>
      <c r="J32" s="399"/>
      <c r="K32" s="400"/>
      <c r="L32" s="401">
        <f>Schichtplanrechner!$P$27</f>
        <v>1</v>
      </c>
      <c r="M32" s="402"/>
      <c r="N32" s="403"/>
    </row>
    <row r="33" spans="3:31" ht="19.5" customHeight="1" x14ac:dyDescent="0.25"/>
    <row r="34" spans="3:31" ht="19.5" customHeight="1" thickBot="1" x14ac:dyDescent="0.3">
      <c r="C34" s="245"/>
      <c r="D34" s="8"/>
      <c r="E34" s="8"/>
      <c r="F34" s="8"/>
      <c r="G34" s="8"/>
      <c r="H34" s="8"/>
      <c r="I34" s="8"/>
      <c r="M34" s="78"/>
      <c r="N34" s="78"/>
      <c r="O34" s="78"/>
      <c r="P34" s="78"/>
      <c r="Q34" s="78"/>
      <c r="R34" s="78"/>
      <c r="S34" s="78"/>
      <c r="T34" s="78"/>
      <c r="U34" s="78"/>
      <c r="V34" s="78"/>
      <c r="W34" s="78"/>
      <c r="X34" s="78"/>
    </row>
    <row r="35" spans="3:31" ht="19.5" customHeight="1" x14ac:dyDescent="0.25">
      <c r="C35" s="443" t="s">
        <v>244</v>
      </c>
      <c r="D35" s="444"/>
      <c r="E35" s="444"/>
      <c r="F35" s="444"/>
      <c r="G35" s="444"/>
      <c r="H35" s="444"/>
      <c r="I35" s="444"/>
      <c r="J35" s="444"/>
      <c r="K35" s="444"/>
      <c r="L35" s="445"/>
      <c r="M35" s="449">
        <f>I14</f>
        <v>4</v>
      </c>
      <c r="N35" s="450"/>
      <c r="O35" s="450"/>
      <c r="P35" s="450"/>
      <c r="Q35" s="450"/>
      <c r="R35" s="450"/>
      <c r="S35" s="450"/>
      <c r="T35" s="450"/>
      <c r="U35" s="450"/>
      <c r="V35" s="450"/>
      <c r="W35" s="450"/>
      <c r="X35" s="451"/>
    </row>
    <row r="36" spans="3:31" ht="19.5" customHeight="1" x14ac:dyDescent="0.25">
      <c r="C36" s="386" t="s">
        <v>251</v>
      </c>
      <c r="D36" s="387"/>
      <c r="E36" s="387"/>
      <c r="F36" s="387"/>
      <c r="G36" s="387"/>
      <c r="H36" s="387"/>
      <c r="I36" s="387"/>
      <c r="J36" s="387"/>
      <c r="K36" s="387"/>
      <c r="L36" s="388"/>
      <c r="M36" s="414">
        <f>I12</f>
        <v>36</v>
      </c>
      <c r="N36" s="415"/>
      <c r="O36" s="415"/>
      <c r="P36" s="415"/>
      <c r="Q36" s="415"/>
      <c r="R36" s="415"/>
      <c r="S36" s="415"/>
      <c r="T36" s="415"/>
      <c r="U36" s="415"/>
      <c r="V36" s="415"/>
      <c r="W36" s="415"/>
      <c r="X36" s="416"/>
    </row>
    <row r="37" spans="3:31" ht="19.5" customHeight="1" thickBot="1" x14ac:dyDescent="0.3">
      <c r="C37" s="417" t="s">
        <v>283</v>
      </c>
      <c r="D37" s="418"/>
      <c r="E37" s="418"/>
      <c r="F37" s="418"/>
      <c r="G37" s="418"/>
      <c r="H37" s="418"/>
      <c r="I37" s="418"/>
      <c r="J37" s="418"/>
      <c r="K37" s="418"/>
      <c r="L37" s="419"/>
      <c r="M37" s="446" t="s">
        <v>252</v>
      </c>
      <c r="N37" s="447"/>
      <c r="O37" s="447"/>
      <c r="P37" s="448"/>
      <c r="Q37" s="446" t="s">
        <v>32</v>
      </c>
      <c r="R37" s="447"/>
      <c r="S37" s="447"/>
      <c r="T37" s="448"/>
      <c r="U37" s="446" t="s">
        <v>33</v>
      </c>
      <c r="V37" s="447"/>
      <c r="W37" s="447"/>
      <c r="X37" s="448"/>
    </row>
    <row r="38" spans="3:31"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3:31" ht="19.5" customHeight="1" x14ac:dyDescent="0.25">
      <c r="C39" s="427" t="s">
        <v>0</v>
      </c>
      <c r="D39" s="428"/>
      <c r="E39" s="428"/>
      <c r="F39" s="428"/>
      <c r="G39" s="428"/>
      <c r="H39" s="428"/>
      <c r="I39" s="428"/>
      <c r="J39" s="428"/>
      <c r="K39" s="428"/>
      <c r="L39" s="429"/>
      <c r="M39" s="410">
        <v>8</v>
      </c>
      <c r="N39" s="411"/>
      <c r="O39" s="412">
        <v>8</v>
      </c>
      <c r="P39" s="413"/>
      <c r="Q39" s="410">
        <v>2</v>
      </c>
      <c r="R39" s="411"/>
      <c r="S39" s="412">
        <v>8</v>
      </c>
      <c r="T39" s="413"/>
      <c r="U39" s="410">
        <v>0</v>
      </c>
      <c r="V39" s="411"/>
      <c r="W39" s="412">
        <v>0</v>
      </c>
      <c r="X39" s="413"/>
    </row>
    <row r="40" spans="3:31" ht="19.5" customHeight="1" thickBot="1" x14ac:dyDescent="0.3">
      <c r="C40" s="398" t="s">
        <v>1</v>
      </c>
      <c r="D40" s="399"/>
      <c r="E40" s="399"/>
      <c r="F40" s="399"/>
      <c r="G40" s="399"/>
      <c r="H40" s="399"/>
      <c r="I40" s="399"/>
      <c r="J40" s="399"/>
      <c r="K40" s="399"/>
      <c r="L40" s="400"/>
      <c r="M40" s="464">
        <v>8</v>
      </c>
      <c r="N40" s="465"/>
      <c r="O40" s="462">
        <v>8</v>
      </c>
      <c r="P40" s="463"/>
      <c r="Q40" s="464">
        <v>0</v>
      </c>
      <c r="R40" s="465"/>
      <c r="S40" s="462">
        <v>0</v>
      </c>
      <c r="T40" s="463"/>
      <c r="U40" s="464">
        <v>0</v>
      </c>
      <c r="V40" s="465"/>
      <c r="W40" s="462">
        <v>0</v>
      </c>
      <c r="X40" s="463"/>
    </row>
    <row r="41" spans="3:31" ht="19.5" customHeight="1" thickBot="1" x14ac:dyDescent="0.3">
      <c r="C41" s="438" t="s">
        <v>275</v>
      </c>
      <c r="D41" s="439"/>
      <c r="E41" s="439"/>
      <c r="F41" s="439"/>
      <c r="G41" s="439"/>
      <c r="H41" s="439"/>
      <c r="I41" s="439"/>
      <c r="J41" s="439"/>
      <c r="K41" s="439"/>
      <c r="L41" s="440"/>
      <c r="M41" s="441">
        <f>SUM(M39:N40)</f>
        <v>16</v>
      </c>
      <c r="N41" s="442"/>
      <c r="O41" s="432">
        <f>SUM(O39:P40)</f>
        <v>16</v>
      </c>
      <c r="P41" s="466"/>
      <c r="Q41" s="441">
        <f>SUM(Q39:R40)</f>
        <v>2</v>
      </c>
      <c r="R41" s="442"/>
      <c r="S41" s="432">
        <f>SUM(S39:T40)</f>
        <v>8</v>
      </c>
      <c r="T41" s="466"/>
      <c r="U41" s="441">
        <f>SUM(U39:V40)</f>
        <v>0</v>
      </c>
      <c r="V41" s="442"/>
      <c r="W41" s="432">
        <f>SUM(W39:X40)</f>
        <v>0</v>
      </c>
      <c r="X41" s="466"/>
    </row>
    <row r="43" spans="3:31" x14ac:dyDescent="0.25">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row>
    <row r="44" spans="3:31" x14ac:dyDescent="0.25">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row>
    <row r="45" spans="3:31" x14ac:dyDescent="0.25">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row>
    <row r="46" spans="3:31" x14ac:dyDescent="0.25">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row>
    <row r="47" spans="3:31" x14ac:dyDescent="0.25">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row>
    <row r="48" spans="3:31" x14ac:dyDescent="0.25">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row>
    <row r="49" spans="3:31" x14ac:dyDescent="0.25">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row>
    <row r="50" spans="3:31" x14ac:dyDescent="0.25">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row>
    <row r="51" spans="3:31" x14ac:dyDescent="0.25">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row>
    <row r="52" spans="3:31" x14ac:dyDescent="0.25">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row>
    <row r="53" spans="3:31"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row>
    <row r="54" spans="3:31"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row>
    <row r="55" spans="3:31"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row>
    <row r="56" spans="3:31"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row>
    <row r="57" spans="3:31"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row>
    <row r="58" spans="3:31"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row>
    <row r="59" spans="3:31"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row>
    <row r="60" spans="3:31" x14ac:dyDescent="0.25">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row>
    <row r="61" spans="3:31" x14ac:dyDescent="0.25">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row>
    <row r="62" spans="3:31" x14ac:dyDescent="0.25">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row>
    <row r="63" spans="3:31" x14ac:dyDescent="0.25">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row>
    <row r="64" spans="3:31" x14ac:dyDescent="0.25">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row>
    <row r="65" spans="3:31" x14ac:dyDescent="0.25">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row>
  </sheetData>
  <customSheetViews>
    <customSheetView guid="{585B02F6-D04E-40B0-9C3D-EA9FC2F8BE0E}" scale="85" showGridLines="0" topLeftCell="A3">
      <selection activeCell="AY6" sqref="AY6"/>
      <pageMargins left="0.7" right="0.7" top="0.78740157499999996" bottom="0.78740157499999996" header="0.3" footer="0.3"/>
    </customSheetView>
    <customSheetView guid="{A3C78327-8DE4-4FA3-9639-BE4895212F26}" scale="85" showGridLines="0" topLeftCell="A3">
      <selection activeCell="AY6" sqref="AY6"/>
      <pageMargins left="0.7" right="0.7" top="0.78740157499999996" bottom="0.78740157499999996" header="0.3" footer="0.3"/>
    </customSheetView>
  </customSheetViews>
  <mergeCells count="92">
    <mergeCell ref="U41:V41"/>
    <mergeCell ref="W41:X41"/>
    <mergeCell ref="D18:I19"/>
    <mergeCell ref="K18:P19"/>
    <mergeCell ref="D20:I22"/>
    <mergeCell ref="C41:L41"/>
    <mergeCell ref="M41:N41"/>
    <mergeCell ref="O41:P41"/>
    <mergeCell ref="Q41:R41"/>
    <mergeCell ref="S41:T41"/>
    <mergeCell ref="U39:V39"/>
    <mergeCell ref="W39:X39"/>
    <mergeCell ref="C40:L40"/>
    <mergeCell ref="M40:N40"/>
    <mergeCell ref="O40:P40"/>
    <mergeCell ref="Q40:R40"/>
    <mergeCell ref="S40:T40"/>
    <mergeCell ref="U40:V40"/>
    <mergeCell ref="W40:X40"/>
    <mergeCell ref="C39:L39"/>
    <mergeCell ref="M39:N39"/>
    <mergeCell ref="O39:P39"/>
    <mergeCell ref="Q39:R39"/>
    <mergeCell ref="S39:T39"/>
    <mergeCell ref="C37:L37"/>
    <mergeCell ref="M37:P37"/>
    <mergeCell ref="Q37:T37"/>
    <mergeCell ref="U37:X37"/>
    <mergeCell ref="C38:L38"/>
    <mergeCell ref="M38:N38"/>
    <mergeCell ref="O38:P38"/>
    <mergeCell ref="Q38:R38"/>
    <mergeCell ref="S38:T38"/>
    <mergeCell ref="U38:V38"/>
    <mergeCell ref="W38:X38"/>
    <mergeCell ref="C32:K32"/>
    <mergeCell ref="L32:N32"/>
    <mergeCell ref="C35:L35"/>
    <mergeCell ref="M35:X35"/>
    <mergeCell ref="C36:L36"/>
    <mergeCell ref="M36:X36"/>
    <mergeCell ref="C29:K29"/>
    <mergeCell ref="L29:N29"/>
    <mergeCell ref="C30:K30"/>
    <mergeCell ref="L30:N30"/>
    <mergeCell ref="C31:K31"/>
    <mergeCell ref="L31:N31"/>
    <mergeCell ref="C27:K27"/>
    <mergeCell ref="L27:N27"/>
    <mergeCell ref="AO27:AX27"/>
    <mergeCell ref="AY27:BH27"/>
    <mergeCell ref="C28:K28"/>
    <mergeCell ref="L28:N28"/>
    <mergeCell ref="AO24:AX24"/>
    <mergeCell ref="AY24:BH24"/>
    <mergeCell ref="AO25:AX25"/>
    <mergeCell ref="AY25:BH25"/>
    <mergeCell ref="C26:K26"/>
    <mergeCell ref="L26:N26"/>
    <mergeCell ref="AO26:AX26"/>
    <mergeCell ref="AY26:BH26"/>
    <mergeCell ref="AO21:AX21"/>
    <mergeCell ref="AY21:BH21"/>
    <mergeCell ref="AO22:AX22"/>
    <mergeCell ref="AY22:BH22"/>
    <mergeCell ref="AO23:AX23"/>
    <mergeCell ref="AY23:BH23"/>
    <mergeCell ref="AO20:AX20"/>
    <mergeCell ref="AY20:BH20"/>
    <mergeCell ref="AO13:AX13"/>
    <mergeCell ref="AY13:BH13"/>
    <mergeCell ref="AO14:AX14"/>
    <mergeCell ref="AY14:BH14"/>
    <mergeCell ref="AO15:AX15"/>
    <mergeCell ref="AY15:BH15"/>
    <mergeCell ref="AO16:AX16"/>
    <mergeCell ref="AY16:BH16"/>
    <mergeCell ref="AO17:AX17"/>
    <mergeCell ref="AY17:BH17"/>
    <mergeCell ref="AO18:AX18"/>
    <mergeCell ref="AY18:BH18"/>
    <mergeCell ref="AO12:AX12"/>
    <mergeCell ref="AY12:BH12"/>
    <mergeCell ref="C16:I16"/>
    <mergeCell ref="J16:P16"/>
    <mergeCell ref="AO19:AX19"/>
    <mergeCell ref="AY19:BH19"/>
    <mergeCell ref="C3:I3"/>
    <mergeCell ref="J3:P3"/>
    <mergeCell ref="Q3:W3"/>
    <mergeCell ref="X3:AD3"/>
    <mergeCell ref="C12:H12"/>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63"/>
  <sheetViews>
    <sheetView showGridLines="0" zoomScale="85" zoomScaleNormal="85" workbookViewId="0">
      <selection activeCell="AT4" sqref="AT4"/>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113</v>
      </c>
      <c r="AB2" s="27"/>
      <c r="AC2" s="27"/>
      <c r="AD2" s="27"/>
      <c r="AE2" s="27"/>
      <c r="AF2" s="27"/>
      <c r="AG2" s="27"/>
      <c r="AH2" s="27"/>
      <c r="AI2" s="27"/>
      <c r="AJ2" s="27"/>
      <c r="AK2" s="27"/>
      <c r="AL2" s="27"/>
      <c r="AM2" s="127"/>
      <c r="AN2" s="127"/>
      <c r="AO2" s="127"/>
      <c r="AP2" s="2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8"/>
      <c r="X3" s="27"/>
      <c r="Y3" s="50" t="s">
        <v>94</v>
      </c>
      <c r="Z3" s="50" t="s">
        <v>94</v>
      </c>
      <c r="AA3" s="50" t="s">
        <v>94</v>
      </c>
      <c r="AB3" s="273"/>
      <c r="AC3" s="273"/>
      <c r="AD3" s="273"/>
      <c r="AE3" s="461"/>
      <c r="AF3" s="461"/>
      <c r="AG3" s="461"/>
      <c r="AH3" s="461"/>
      <c r="AI3" s="461"/>
      <c r="AJ3" s="461"/>
      <c r="AK3" s="461"/>
      <c r="AL3" s="27"/>
      <c r="AM3" s="295"/>
      <c r="AN3" s="295"/>
      <c r="AO3" s="295"/>
      <c r="AP3" s="26"/>
      <c r="AQ3" s="333"/>
      <c r="AR3" s="333"/>
      <c r="AS3" s="333"/>
      <c r="AT3" s="333"/>
      <c r="AU3" s="333"/>
      <c r="AV3" s="333"/>
      <c r="AW3" s="333"/>
      <c r="AX3" s="333"/>
      <c r="AY3" s="333"/>
      <c r="AZ3" s="333"/>
      <c r="BA3" s="333"/>
      <c r="BB3" s="333"/>
      <c r="BC3" s="333"/>
      <c r="BD3" s="333"/>
      <c r="BE3" s="333"/>
      <c r="BF3" s="333"/>
      <c r="BG3" s="333"/>
      <c r="BH3" s="333"/>
    </row>
    <row r="4" spans="2:6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7" t="s">
        <v>33</v>
      </c>
      <c r="X4" s="27"/>
      <c r="Y4" s="46" t="s">
        <v>34</v>
      </c>
      <c r="Z4" s="45" t="s">
        <v>35</v>
      </c>
      <c r="AA4" s="44" t="s">
        <v>36</v>
      </c>
      <c r="AB4" s="262"/>
      <c r="AC4" s="262"/>
      <c r="AD4" s="262"/>
      <c r="AE4" s="262"/>
      <c r="AF4" s="262"/>
      <c r="AG4" s="262"/>
      <c r="AH4" s="262"/>
      <c r="AI4" s="262"/>
      <c r="AJ4" s="262"/>
      <c r="AK4" s="262"/>
      <c r="AL4" s="27"/>
      <c r="AM4" s="127"/>
      <c r="AN4" s="127"/>
      <c r="AO4" s="262"/>
      <c r="AP4" s="2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56" t="s">
        <v>37</v>
      </c>
      <c r="C5" s="43" t="s">
        <v>34</v>
      </c>
      <c r="D5" s="42" t="s">
        <v>34</v>
      </c>
      <c r="E5" s="42" t="s">
        <v>34</v>
      </c>
      <c r="F5" s="42" t="s">
        <v>34</v>
      </c>
      <c r="G5" s="42" t="s">
        <v>34</v>
      </c>
      <c r="H5" s="38"/>
      <c r="I5" s="41"/>
      <c r="J5" s="119" t="s">
        <v>36</v>
      </c>
      <c r="K5" s="118" t="s">
        <v>36</v>
      </c>
      <c r="L5" s="118" t="s">
        <v>36</v>
      </c>
      <c r="M5" s="118" t="s">
        <v>36</v>
      </c>
      <c r="N5" s="118" t="s">
        <v>36</v>
      </c>
      <c r="O5" s="38"/>
      <c r="P5" s="37"/>
      <c r="Q5" s="79" t="s">
        <v>35</v>
      </c>
      <c r="R5" s="39" t="s">
        <v>35</v>
      </c>
      <c r="S5" s="39" t="s">
        <v>35</v>
      </c>
      <c r="T5" s="39" t="s">
        <v>35</v>
      </c>
      <c r="U5" s="39" t="s">
        <v>35</v>
      </c>
      <c r="V5" s="62"/>
      <c r="W5" s="61"/>
      <c r="X5" s="27"/>
      <c r="Y5" s="26">
        <f>COUNTIF($C5:$W5,"F")</f>
        <v>5</v>
      </c>
      <c r="Z5" s="26">
        <f>COUNTIF($C5:$W5,"S")</f>
        <v>5</v>
      </c>
      <c r="AA5" s="26">
        <f>COUNTIF($C5:$W5,"N")</f>
        <v>5</v>
      </c>
      <c r="AB5" s="262"/>
      <c r="AC5" s="127"/>
      <c r="AD5" s="127"/>
      <c r="AE5" s="262"/>
      <c r="AF5" s="262"/>
      <c r="AG5" s="262"/>
      <c r="AH5" s="262"/>
      <c r="AI5" s="262"/>
      <c r="AJ5" s="127"/>
      <c r="AK5" s="127"/>
      <c r="AL5" s="27"/>
      <c r="AM5" s="127"/>
      <c r="AN5" s="127"/>
      <c r="AO5" s="127"/>
      <c r="AP5" s="2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56" t="s">
        <v>38</v>
      </c>
      <c r="C6" s="117" t="s">
        <v>36</v>
      </c>
      <c r="D6" s="116" t="s">
        <v>36</v>
      </c>
      <c r="E6" s="116" t="s">
        <v>36</v>
      </c>
      <c r="F6" s="116" t="s">
        <v>36</v>
      </c>
      <c r="G6" s="116" t="s">
        <v>36</v>
      </c>
      <c r="H6" s="56"/>
      <c r="I6" s="70"/>
      <c r="J6" s="69" t="s">
        <v>35</v>
      </c>
      <c r="K6" s="45" t="s">
        <v>35</v>
      </c>
      <c r="L6" s="45" t="s">
        <v>35</v>
      </c>
      <c r="M6" s="45" t="s">
        <v>35</v>
      </c>
      <c r="N6" s="45" t="s">
        <v>35</v>
      </c>
      <c r="O6" s="59"/>
      <c r="P6" s="68"/>
      <c r="Q6" s="67" t="s">
        <v>34</v>
      </c>
      <c r="R6" s="46" t="s">
        <v>34</v>
      </c>
      <c r="S6" s="46" t="s">
        <v>34</v>
      </c>
      <c r="T6" s="46" t="s">
        <v>34</v>
      </c>
      <c r="U6" s="46" t="s">
        <v>34</v>
      </c>
      <c r="V6" s="56"/>
      <c r="W6" s="55"/>
      <c r="X6" s="27"/>
      <c r="Y6" s="26">
        <f>COUNTIF($C6:$W6,"F")</f>
        <v>5</v>
      </c>
      <c r="Z6" s="26">
        <f>COUNTIF($C6:$W6,"S")</f>
        <v>5</v>
      </c>
      <c r="AA6" s="26">
        <f>COUNTIF($C6:$W6,"N")</f>
        <v>5</v>
      </c>
      <c r="AB6" s="262"/>
      <c r="AC6" s="127"/>
      <c r="AD6" s="127"/>
      <c r="AE6" s="127"/>
      <c r="AF6" s="127"/>
      <c r="AG6" s="127"/>
      <c r="AH6" s="127"/>
      <c r="AI6" s="127"/>
      <c r="AJ6" s="262"/>
      <c r="AK6" s="262"/>
      <c r="AL6" s="27"/>
      <c r="AM6" s="127"/>
      <c r="AN6" s="127"/>
      <c r="AO6" s="127"/>
      <c r="AP6" s="2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56" t="s">
        <v>39</v>
      </c>
      <c r="C7" s="35" t="s">
        <v>35</v>
      </c>
      <c r="D7" s="34" t="s">
        <v>35</v>
      </c>
      <c r="E7" s="34" t="s">
        <v>35</v>
      </c>
      <c r="F7" s="34" t="s">
        <v>35</v>
      </c>
      <c r="G7" s="34" t="s">
        <v>35</v>
      </c>
      <c r="H7" s="29"/>
      <c r="I7" s="65"/>
      <c r="J7" s="31" t="s">
        <v>34</v>
      </c>
      <c r="K7" s="30" t="s">
        <v>34</v>
      </c>
      <c r="L7" s="30" t="s">
        <v>34</v>
      </c>
      <c r="M7" s="30" t="s">
        <v>34</v>
      </c>
      <c r="N7" s="30" t="s">
        <v>34</v>
      </c>
      <c r="O7" s="33"/>
      <c r="P7" s="53"/>
      <c r="Q7" s="115" t="s">
        <v>36</v>
      </c>
      <c r="R7" s="114" t="s">
        <v>36</v>
      </c>
      <c r="S7" s="114" t="s">
        <v>36</v>
      </c>
      <c r="T7" s="114" t="s">
        <v>36</v>
      </c>
      <c r="U7" s="114" t="s">
        <v>36</v>
      </c>
      <c r="V7" s="33"/>
      <c r="W7" s="53"/>
      <c r="X7" s="262"/>
      <c r="Y7" s="26">
        <f>COUNTIF($C7:$W7,"F")</f>
        <v>5</v>
      </c>
      <c r="Z7" s="26">
        <f>COUNTIF($C7:$W7,"S")</f>
        <v>5</v>
      </c>
      <c r="AA7" s="26">
        <f>COUNTIF($C7:$W7,"N")</f>
        <v>5</v>
      </c>
      <c r="AB7" s="127"/>
      <c r="AC7" s="262"/>
      <c r="AD7" s="262"/>
      <c r="AE7" s="262"/>
      <c r="AF7" s="127"/>
      <c r="AG7" s="262"/>
      <c r="AH7" s="127"/>
      <c r="AI7" s="262"/>
      <c r="AJ7" s="127"/>
      <c r="AK7" s="262"/>
      <c r="AL7" s="27"/>
      <c r="AM7" s="127"/>
      <c r="AN7" s="127"/>
      <c r="AO7" s="127"/>
      <c r="AP7" s="26"/>
      <c r="AQ7" s="333"/>
      <c r="AR7" s="333"/>
      <c r="AS7" s="333"/>
      <c r="AT7" s="333"/>
      <c r="AU7" s="333"/>
      <c r="AV7" s="333"/>
      <c r="AW7" s="333"/>
      <c r="AX7" s="333"/>
      <c r="AY7" s="333"/>
      <c r="AZ7" s="333"/>
      <c r="BA7" s="333"/>
      <c r="BB7" s="333"/>
      <c r="BC7" s="333"/>
      <c r="BD7" s="333"/>
      <c r="BE7" s="333"/>
      <c r="BF7" s="333"/>
      <c r="BG7" s="333"/>
      <c r="BH7" s="333"/>
    </row>
    <row r="8" spans="2:60" s="78" customFormat="1" ht="14.1" x14ac:dyDescent="0.35">
      <c r="B8" s="262"/>
      <c r="C8" s="127"/>
      <c r="D8" s="127"/>
      <c r="E8" s="262"/>
      <c r="F8" s="127"/>
      <c r="G8" s="262"/>
      <c r="H8" s="262"/>
      <c r="I8" s="262"/>
      <c r="J8" s="262"/>
      <c r="K8" s="127"/>
      <c r="L8" s="127"/>
      <c r="M8" s="262"/>
      <c r="N8" s="127"/>
      <c r="O8" s="262"/>
      <c r="P8" s="262"/>
      <c r="Q8" s="127"/>
      <c r="R8" s="127"/>
      <c r="S8" s="127"/>
      <c r="T8" s="127"/>
      <c r="U8" s="262"/>
      <c r="V8" s="127"/>
      <c r="W8" s="262"/>
      <c r="X8" s="262"/>
      <c r="Y8" s="127"/>
      <c r="Z8" s="127"/>
      <c r="AA8" s="127"/>
      <c r="AB8" s="127"/>
      <c r="AC8" s="127"/>
      <c r="AD8" s="127"/>
      <c r="AE8" s="262"/>
      <c r="AF8" s="262"/>
      <c r="AG8" s="127"/>
      <c r="AH8" s="127"/>
      <c r="AI8" s="127"/>
      <c r="AJ8" s="127"/>
      <c r="AK8" s="127"/>
      <c r="AM8" s="26"/>
      <c r="AN8" s="26"/>
      <c r="AO8" s="26"/>
      <c r="AP8" s="126"/>
      <c r="AQ8" s="339"/>
      <c r="AR8" s="339"/>
      <c r="AS8" s="339"/>
      <c r="AT8" s="339"/>
      <c r="AU8" s="339"/>
      <c r="AV8" s="339"/>
      <c r="AW8" s="339"/>
      <c r="AX8" s="339"/>
      <c r="AY8" s="339"/>
      <c r="AZ8" s="339"/>
      <c r="BA8" s="339"/>
      <c r="BB8" s="339"/>
      <c r="BC8" s="339"/>
      <c r="BD8" s="339"/>
      <c r="BE8" s="339"/>
      <c r="BF8" s="339"/>
      <c r="BG8" s="339"/>
      <c r="BH8" s="339"/>
    </row>
    <row r="9" spans="2:60" ht="19.5" customHeight="1" x14ac:dyDescent="0.25">
      <c r="B9" s="262"/>
      <c r="C9" s="272" t="s">
        <v>282</v>
      </c>
      <c r="D9" s="127"/>
      <c r="E9" s="127"/>
      <c r="F9" s="127"/>
      <c r="G9" s="127"/>
      <c r="H9" s="262"/>
      <c r="I9" s="262"/>
      <c r="J9" s="127"/>
      <c r="K9" s="127"/>
      <c r="L9" s="127"/>
      <c r="M9" s="127"/>
      <c r="N9" s="127"/>
      <c r="O9" s="127"/>
      <c r="P9" s="127"/>
      <c r="Q9" s="262"/>
      <c r="R9" s="262"/>
      <c r="S9" s="262"/>
      <c r="T9" s="262"/>
      <c r="U9" s="262"/>
      <c r="V9" s="127"/>
      <c r="W9" s="127"/>
      <c r="X9" s="262"/>
      <c r="Y9" s="26"/>
      <c r="Z9" s="26"/>
      <c r="AA9" s="26"/>
      <c r="AB9" s="27"/>
      <c r="AE9" s="245" t="s">
        <v>276</v>
      </c>
      <c r="AF9" s="254"/>
      <c r="AG9" s="254"/>
      <c r="AH9" s="254"/>
      <c r="AI9" s="254"/>
      <c r="AJ9" s="254"/>
      <c r="AK9" s="254"/>
    </row>
    <row r="10" spans="2:60" s="78" customFormat="1" ht="15.75" customHeight="1" thickBot="1" x14ac:dyDescent="0.4">
      <c r="B10" s="262"/>
      <c r="C10" s="127"/>
      <c r="D10" s="127"/>
      <c r="E10" s="262"/>
      <c r="F10" s="127"/>
      <c r="G10" s="262"/>
      <c r="H10" s="262"/>
      <c r="I10" s="262"/>
      <c r="J10" s="262"/>
      <c r="K10" s="127"/>
      <c r="L10" s="127"/>
      <c r="M10" s="262"/>
      <c r="N10" s="127"/>
      <c r="O10" s="262"/>
      <c r="P10" s="262"/>
      <c r="Q10" s="127"/>
      <c r="R10" s="127"/>
      <c r="S10" s="127"/>
      <c r="T10" s="127"/>
      <c r="U10" s="262"/>
      <c r="V10" s="127"/>
      <c r="W10" s="262"/>
      <c r="X10" s="262"/>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0" s="78" customFormat="1" ht="19.5" customHeight="1" x14ac:dyDescent="0.35">
      <c r="B11" s="262"/>
      <c r="C11" s="362" t="s">
        <v>242</v>
      </c>
      <c r="D11" s="362"/>
      <c r="E11" s="362"/>
      <c r="F11" s="362"/>
      <c r="G11" s="362"/>
      <c r="H11" s="362"/>
      <c r="I11" s="262">
        <v>40</v>
      </c>
      <c r="J11" s="262"/>
      <c r="K11" s="127"/>
      <c r="L11" s="127"/>
      <c r="M11" s="262"/>
      <c r="N11" s="127"/>
      <c r="O11" s="262"/>
      <c r="P11" s="262"/>
      <c r="Q11" s="127"/>
      <c r="R11" s="127"/>
      <c r="S11" s="127"/>
      <c r="T11" s="127"/>
      <c r="U11" s="262"/>
      <c r="V11" s="127"/>
      <c r="W11" s="262"/>
      <c r="X11" s="262"/>
      <c r="Y11" s="127"/>
      <c r="Z11" s="127"/>
      <c r="AA11" s="127"/>
      <c r="AB11" s="127"/>
      <c r="AC11" s="127"/>
      <c r="AD11" s="127"/>
      <c r="AE11" s="274" t="s">
        <v>255</v>
      </c>
      <c r="AF11" s="275"/>
      <c r="AG11" s="275"/>
      <c r="AH11" s="275"/>
      <c r="AI11" s="275"/>
      <c r="AJ11" s="275"/>
      <c r="AK11" s="275"/>
      <c r="AL11" s="275"/>
      <c r="AM11" s="275"/>
      <c r="AN11" s="276"/>
      <c r="AO11" s="363">
        <f>$L26*$L28*$M36</f>
        <v>11368.000000000002</v>
      </c>
      <c r="AP11" s="364"/>
      <c r="AQ11" s="364"/>
      <c r="AR11" s="364"/>
      <c r="AS11" s="364"/>
      <c r="AT11" s="364"/>
      <c r="AU11" s="364"/>
      <c r="AV11" s="364"/>
      <c r="AW11" s="364"/>
      <c r="AX11" s="365"/>
      <c r="AY11" s="363">
        <f>$L27*$L28*$M36</f>
        <v>15288.000000000002</v>
      </c>
      <c r="AZ11" s="364"/>
      <c r="BA11" s="364"/>
      <c r="BB11" s="364"/>
      <c r="BC11" s="364"/>
      <c r="BD11" s="364"/>
      <c r="BE11" s="364"/>
      <c r="BF11" s="364"/>
      <c r="BG11" s="364"/>
      <c r="BH11" s="365"/>
    </row>
    <row r="12" spans="2:60" ht="19.5" customHeight="1" x14ac:dyDescent="0.25">
      <c r="C12" s="258" t="s">
        <v>243</v>
      </c>
      <c r="I12" s="26">
        <v>3</v>
      </c>
      <c r="AE12" s="277" t="s">
        <v>256</v>
      </c>
      <c r="AF12" s="278"/>
      <c r="AG12" s="278"/>
      <c r="AH12" s="278"/>
      <c r="AI12" s="278"/>
      <c r="AJ12" s="278"/>
      <c r="AK12" s="278"/>
      <c r="AL12" s="278"/>
      <c r="AM12" s="278"/>
      <c r="AN12" s="279"/>
      <c r="AO12" s="372">
        <f>$L28*$L29</f>
        <v>0</v>
      </c>
      <c r="AP12" s="373"/>
      <c r="AQ12" s="373"/>
      <c r="AR12" s="373"/>
      <c r="AS12" s="373"/>
      <c r="AT12" s="373"/>
      <c r="AU12" s="373"/>
      <c r="AV12" s="373"/>
      <c r="AW12" s="373"/>
      <c r="AX12" s="374"/>
      <c r="AY12" s="372">
        <f>$L28*$L29</f>
        <v>0</v>
      </c>
      <c r="AZ12" s="373"/>
      <c r="BA12" s="373"/>
      <c r="BB12" s="373"/>
      <c r="BC12" s="373"/>
      <c r="BD12" s="373"/>
      <c r="BE12" s="373"/>
      <c r="BF12" s="373"/>
      <c r="BG12" s="373"/>
      <c r="BH12" s="374"/>
    </row>
    <row r="13" spans="2:60" ht="19.5" customHeight="1" x14ac:dyDescent="0.25">
      <c r="C13" s="258" t="s">
        <v>244</v>
      </c>
      <c r="I13" s="26">
        <v>3</v>
      </c>
      <c r="AE13" s="277" t="s">
        <v>257</v>
      </c>
      <c r="AF13" s="278"/>
      <c r="AG13" s="278"/>
      <c r="AH13" s="278"/>
      <c r="AI13" s="278"/>
      <c r="AJ13" s="278"/>
      <c r="AK13" s="278"/>
      <c r="AL13" s="278"/>
      <c r="AM13" s="278"/>
      <c r="AN13" s="279"/>
      <c r="AO13" s="375">
        <f>$M40+$Q40+$U40</f>
        <v>5</v>
      </c>
      <c r="AP13" s="376"/>
      <c r="AQ13" s="376"/>
      <c r="AR13" s="376"/>
      <c r="AS13" s="376"/>
      <c r="AT13" s="376"/>
      <c r="AU13" s="376"/>
      <c r="AV13" s="376"/>
      <c r="AW13" s="376"/>
      <c r="AX13" s="377"/>
      <c r="AY13" s="375">
        <f>$M40+$Q40+$U40</f>
        <v>5</v>
      </c>
      <c r="AZ13" s="376"/>
      <c r="BA13" s="376"/>
      <c r="BB13" s="376"/>
      <c r="BC13" s="376"/>
      <c r="BD13" s="376"/>
      <c r="BE13" s="376"/>
      <c r="BF13" s="376"/>
      <c r="BG13" s="376"/>
      <c r="BH13" s="377"/>
    </row>
    <row r="14" spans="2:60" ht="19.5" customHeight="1" thickBot="1" x14ac:dyDescent="0.3">
      <c r="C14" s="125"/>
      <c r="AE14" s="280" t="s">
        <v>258</v>
      </c>
      <c r="AF14" s="281"/>
      <c r="AG14" s="281"/>
      <c r="AH14" s="281"/>
      <c r="AI14" s="281"/>
      <c r="AJ14" s="281"/>
      <c r="AK14" s="281"/>
      <c r="AL14" s="281"/>
      <c r="AM14" s="281"/>
      <c r="AN14" s="282"/>
      <c r="AO14" s="378">
        <f>$M40*$O40+$Q40*$S40+$U40*$W40</f>
        <v>40</v>
      </c>
      <c r="AP14" s="379"/>
      <c r="AQ14" s="379"/>
      <c r="AR14" s="379"/>
      <c r="AS14" s="379"/>
      <c r="AT14" s="379"/>
      <c r="AU14" s="379"/>
      <c r="AV14" s="379"/>
      <c r="AW14" s="379"/>
      <c r="AX14" s="380"/>
      <c r="AY14" s="378">
        <f>$M40*$O40+$Q40*$S40+$U40*$W40</f>
        <v>40</v>
      </c>
      <c r="AZ14" s="379"/>
      <c r="BA14" s="379"/>
      <c r="BB14" s="379"/>
      <c r="BC14" s="379"/>
      <c r="BD14" s="379"/>
      <c r="BE14" s="379"/>
      <c r="BF14" s="379"/>
      <c r="BG14" s="379"/>
      <c r="BH14" s="380"/>
    </row>
    <row r="15" spans="2:60"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IF($M$36="",0,(($L$26/$M$35*($M40*$O40+$Q40*$S40+$U40*$W40))*AO12))</f>
        <v>0</v>
      </c>
      <c r="AP15" s="370"/>
      <c r="AQ15" s="370"/>
      <c r="AR15" s="370"/>
      <c r="AS15" s="370"/>
      <c r="AT15" s="370"/>
      <c r="AU15" s="370"/>
      <c r="AV15" s="370"/>
      <c r="AW15" s="370"/>
      <c r="AX15" s="371"/>
      <c r="AY15" s="369">
        <f>IF($M$36="",0,(($L$27/$M$35*($M40*$O40+$Q40*$S40+$U40*$W40))*AY12))</f>
        <v>0</v>
      </c>
      <c r="AZ15" s="370"/>
      <c r="BA15" s="370"/>
      <c r="BB15" s="370"/>
      <c r="BC15" s="370"/>
      <c r="BD15" s="370"/>
      <c r="BE15" s="370"/>
      <c r="BF15" s="370"/>
      <c r="BG15" s="370"/>
      <c r="BH15" s="371"/>
    </row>
    <row r="16" spans="2:60" ht="19.5" customHeight="1" x14ac:dyDescent="0.25">
      <c r="D16" s="230"/>
      <c r="E16" s="230"/>
      <c r="F16" s="230"/>
      <c r="G16" s="230"/>
      <c r="H16" s="230"/>
      <c r="I16" s="229"/>
      <c r="AE16" s="277" t="s">
        <v>260</v>
      </c>
      <c r="AF16" s="278"/>
      <c r="AG16" s="278"/>
      <c r="AH16" s="278"/>
      <c r="AI16" s="278"/>
      <c r="AJ16" s="278"/>
      <c r="AK16" s="278"/>
      <c r="AL16" s="278"/>
      <c r="AM16" s="278"/>
      <c r="AN16" s="279"/>
      <c r="AO16" s="372">
        <f>$L$28*$L$30</f>
        <v>4.9000000000000004</v>
      </c>
      <c r="AP16" s="373"/>
      <c r="AQ16" s="373"/>
      <c r="AR16" s="373"/>
      <c r="AS16" s="373"/>
      <c r="AT16" s="373"/>
      <c r="AU16" s="373"/>
      <c r="AV16" s="373"/>
      <c r="AW16" s="373"/>
      <c r="AX16" s="374"/>
      <c r="AY16" s="372">
        <f>$L$28*$L$30</f>
        <v>4.9000000000000004</v>
      </c>
      <c r="AZ16" s="373"/>
      <c r="BA16" s="373"/>
      <c r="BB16" s="373"/>
      <c r="BC16" s="373"/>
      <c r="BD16" s="373"/>
      <c r="BE16" s="373"/>
      <c r="BF16" s="373"/>
      <c r="BG16" s="373"/>
      <c r="BH16" s="374"/>
    </row>
    <row r="17" spans="3:60" ht="19.5" customHeight="1" x14ac:dyDescent="0.25">
      <c r="C17" s="232" t="s">
        <v>133</v>
      </c>
      <c r="D17" s="381" t="s">
        <v>182</v>
      </c>
      <c r="E17" s="381"/>
      <c r="F17" s="381"/>
      <c r="G17" s="381"/>
      <c r="H17" s="381"/>
      <c r="I17" s="382"/>
      <c r="J17" s="232" t="s">
        <v>133</v>
      </c>
      <c r="K17" s="473" t="s">
        <v>156</v>
      </c>
      <c r="L17" s="473"/>
      <c r="M17" s="473"/>
      <c r="N17" s="473"/>
      <c r="O17" s="473"/>
      <c r="P17" s="473"/>
      <c r="AE17" s="277" t="s">
        <v>261</v>
      </c>
      <c r="AF17" s="278"/>
      <c r="AG17" s="278"/>
      <c r="AH17" s="278"/>
      <c r="AI17" s="278"/>
      <c r="AJ17" s="278"/>
      <c r="AK17" s="278"/>
      <c r="AL17" s="278"/>
      <c r="AM17" s="278"/>
      <c r="AN17" s="279"/>
      <c r="AO17" s="375">
        <f>$M41+$Q41+$U41</f>
        <v>5</v>
      </c>
      <c r="AP17" s="376"/>
      <c r="AQ17" s="376"/>
      <c r="AR17" s="376"/>
      <c r="AS17" s="376"/>
      <c r="AT17" s="376"/>
      <c r="AU17" s="376"/>
      <c r="AV17" s="376"/>
      <c r="AW17" s="376"/>
      <c r="AX17" s="377"/>
      <c r="AY17" s="375">
        <f>$M41+$Q41+$U41</f>
        <v>5</v>
      </c>
      <c r="AZ17" s="376"/>
      <c r="BA17" s="376"/>
      <c r="BB17" s="376"/>
      <c r="BC17" s="376"/>
      <c r="BD17" s="376"/>
      <c r="BE17" s="376"/>
      <c r="BF17" s="376"/>
      <c r="BG17" s="376"/>
      <c r="BH17" s="377"/>
    </row>
    <row r="18" spans="3:60" ht="19.5" customHeight="1" thickBot="1" x14ac:dyDescent="0.3">
      <c r="D18" s="381"/>
      <c r="E18" s="381"/>
      <c r="F18" s="381"/>
      <c r="G18" s="381"/>
      <c r="H18" s="381"/>
      <c r="I18" s="382"/>
      <c r="J18" s="232" t="s">
        <v>134</v>
      </c>
      <c r="K18" s="473" t="s">
        <v>184</v>
      </c>
      <c r="L18" s="473"/>
      <c r="M18" s="473"/>
      <c r="N18" s="473"/>
      <c r="O18" s="473"/>
      <c r="P18" s="473"/>
      <c r="AE18" s="280" t="s">
        <v>262</v>
      </c>
      <c r="AF18" s="281"/>
      <c r="AG18" s="281"/>
      <c r="AH18" s="281"/>
      <c r="AI18" s="281"/>
      <c r="AJ18" s="281"/>
      <c r="AK18" s="281"/>
      <c r="AL18" s="281"/>
      <c r="AM18" s="281"/>
      <c r="AN18" s="282"/>
      <c r="AO18" s="378">
        <f>$M41*$O41+$Q41*$S41+$U41*$W41</f>
        <v>40</v>
      </c>
      <c r="AP18" s="379"/>
      <c r="AQ18" s="379"/>
      <c r="AR18" s="379"/>
      <c r="AS18" s="379"/>
      <c r="AT18" s="379"/>
      <c r="AU18" s="379"/>
      <c r="AV18" s="379"/>
      <c r="AW18" s="379"/>
      <c r="AX18" s="380"/>
      <c r="AY18" s="378">
        <f>$M41*$O41+$Q41*$S41+$U41*$W41</f>
        <v>40</v>
      </c>
      <c r="AZ18" s="379"/>
      <c r="BA18" s="379"/>
      <c r="BB18" s="379"/>
      <c r="BC18" s="379"/>
      <c r="BD18" s="379"/>
      <c r="BE18" s="379"/>
      <c r="BF18" s="379"/>
      <c r="BG18" s="379"/>
      <c r="BH18" s="380"/>
    </row>
    <row r="19" spans="3:60" ht="19.5" customHeight="1" thickTop="1" x14ac:dyDescent="0.25">
      <c r="C19" s="232" t="s">
        <v>134</v>
      </c>
      <c r="D19" s="381" t="s">
        <v>183</v>
      </c>
      <c r="E19" s="381"/>
      <c r="F19" s="381"/>
      <c r="G19" s="381"/>
      <c r="H19" s="381"/>
      <c r="I19" s="382"/>
      <c r="J19" s="232" t="s">
        <v>135</v>
      </c>
      <c r="K19" s="473" t="s">
        <v>185</v>
      </c>
      <c r="L19" s="473"/>
      <c r="M19" s="473"/>
      <c r="N19" s="473"/>
      <c r="O19" s="473"/>
      <c r="P19" s="473"/>
      <c r="AE19" s="283" t="s">
        <v>263</v>
      </c>
      <c r="AF19" s="284"/>
      <c r="AG19" s="284"/>
      <c r="AH19" s="284"/>
      <c r="AI19" s="284"/>
      <c r="AJ19" s="284"/>
      <c r="AK19" s="284"/>
      <c r="AL19" s="284"/>
      <c r="AM19" s="284"/>
      <c r="AN19" s="285"/>
      <c r="AO19" s="369">
        <f>IF($M$36="",0,(($L$26/$M$35*($M41*$O41+$Q41*$S41+$U41*$W41))*AO16))</f>
        <v>1894.6666666666665</v>
      </c>
      <c r="AP19" s="370"/>
      <c r="AQ19" s="370"/>
      <c r="AR19" s="370"/>
      <c r="AS19" s="370"/>
      <c r="AT19" s="370"/>
      <c r="AU19" s="370"/>
      <c r="AV19" s="370"/>
      <c r="AW19" s="370"/>
      <c r="AX19" s="371"/>
      <c r="AY19" s="369">
        <f>IF($M$36="",0,(($L$27/$M$35*($M41*$O41+$Q41*$S41+$U41*$W41))*AY16))</f>
        <v>2548</v>
      </c>
      <c r="AZ19" s="370"/>
      <c r="BA19" s="370"/>
      <c r="BB19" s="370"/>
      <c r="BC19" s="370"/>
      <c r="BD19" s="370"/>
      <c r="BE19" s="370"/>
      <c r="BF19" s="370"/>
      <c r="BG19" s="370"/>
      <c r="BH19" s="371"/>
    </row>
    <row r="20" spans="3:60" ht="19.5" customHeight="1" x14ac:dyDescent="0.25">
      <c r="C20" s="257"/>
      <c r="D20" s="381"/>
      <c r="E20" s="381"/>
      <c r="F20" s="381"/>
      <c r="G20" s="381"/>
      <c r="H20" s="381"/>
      <c r="I20" s="382"/>
      <c r="J20" s="257"/>
      <c r="K20" s="257"/>
      <c r="L20" s="257"/>
      <c r="M20" s="257"/>
      <c r="N20" s="257"/>
      <c r="O20" s="257"/>
      <c r="P20" s="257"/>
      <c r="AE20" s="277" t="s">
        <v>264</v>
      </c>
      <c r="AF20" s="278"/>
      <c r="AG20" s="278"/>
      <c r="AH20" s="278"/>
      <c r="AI20" s="278"/>
      <c r="AJ20" s="278"/>
      <c r="AK20" s="278"/>
      <c r="AL20" s="278"/>
      <c r="AM20" s="278"/>
      <c r="AN20" s="279"/>
      <c r="AO20" s="372">
        <f>$L28*$L31</f>
        <v>0</v>
      </c>
      <c r="AP20" s="373"/>
      <c r="AQ20" s="373"/>
      <c r="AR20" s="373"/>
      <c r="AS20" s="373"/>
      <c r="AT20" s="373"/>
      <c r="AU20" s="373"/>
      <c r="AV20" s="373"/>
      <c r="AW20" s="373"/>
      <c r="AX20" s="374"/>
      <c r="AY20" s="372">
        <f>$L28*$L31</f>
        <v>0</v>
      </c>
      <c r="AZ20" s="373"/>
      <c r="BA20" s="373"/>
      <c r="BB20" s="373"/>
      <c r="BC20" s="373"/>
      <c r="BD20" s="373"/>
      <c r="BE20" s="373"/>
      <c r="BF20" s="373"/>
      <c r="BG20" s="373"/>
      <c r="BH20" s="374"/>
    </row>
    <row r="21" spans="3:60" ht="19.5" customHeight="1" x14ac:dyDescent="0.25">
      <c r="C21" s="257"/>
      <c r="D21" s="381"/>
      <c r="E21" s="381"/>
      <c r="F21" s="381"/>
      <c r="G21" s="381"/>
      <c r="H21" s="381"/>
      <c r="I21" s="382"/>
      <c r="J21" s="257"/>
      <c r="K21" s="257"/>
      <c r="L21" s="257"/>
      <c r="M21" s="257"/>
      <c r="N21" s="257"/>
      <c r="O21" s="257"/>
      <c r="P21" s="257"/>
      <c r="AE21" s="277" t="s">
        <v>265</v>
      </c>
      <c r="AF21" s="278"/>
      <c r="AG21" s="278"/>
      <c r="AH21" s="278"/>
      <c r="AI21" s="278"/>
      <c r="AJ21" s="278"/>
      <c r="AK21" s="278"/>
      <c r="AL21" s="278"/>
      <c r="AM21" s="278"/>
      <c r="AN21" s="279"/>
      <c r="AO21" s="375">
        <f>$Q42</f>
        <v>0</v>
      </c>
      <c r="AP21" s="376"/>
      <c r="AQ21" s="376"/>
      <c r="AR21" s="376"/>
      <c r="AS21" s="376"/>
      <c r="AT21" s="376"/>
      <c r="AU21" s="376"/>
      <c r="AV21" s="376"/>
      <c r="AW21" s="376"/>
      <c r="AX21" s="377"/>
      <c r="AY21" s="375">
        <f>$Q42</f>
        <v>0</v>
      </c>
      <c r="AZ21" s="376"/>
      <c r="BA21" s="376"/>
      <c r="BB21" s="376"/>
      <c r="BC21" s="376"/>
      <c r="BD21" s="376"/>
      <c r="BE21" s="376"/>
      <c r="BF21" s="376"/>
      <c r="BG21" s="376"/>
      <c r="BH21" s="377"/>
    </row>
    <row r="22" spans="3:60" ht="19.5" customHeight="1" thickBot="1" x14ac:dyDescent="0.3">
      <c r="C22" s="257"/>
      <c r="D22" s="381"/>
      <c r="E22" s="381"/>
      <c r="F22" s="381"/>
      <c r="G22" s="381"/>
      <c r="H22" s="381"/>
      <c r="I22" s="382"/>
      <c r="J22" s="257"/>
      <c r="K22" s="257"/>
      <c r="L22" s="257"/>
      <c r="M22" s="257"/>
      <c r="N22" s="257"/>
      <c r="O22" s="257"/>
      <c r="P22" s="257"/>
      <c r="AE22" s="280" t="s">
        <v>266</v>
      </c>
      <c r="AF22" s="281"/>
      <c r="AG22" s="281"/>
      <c r="AH22" s="281"/>
      <c r="AI22" s="281"/>
      <c r="AJ22" s="281"/>
      <c r="AK22" s="281"/>
      <c r="AL22" s="281"/>
      <c r="AM22" s="281"/>
      <c r="AN22" s="282"/>
      <c r="AO22" s="378">
        <f>$Q39*$S39+$Q40*$S40+$Q41*$S41</f>
        <v>0</v>
      </c>
      <c r="AP22" s="379"/>
      <c r="AQ22" s="379"/>
      <c r="AR22" s="379"/>
      <c r="AS22" s="379"/>
      <c r="AT22" s="379"/>
      <c r="AU22" s="379"/>
      <c r="AV22" s="379"/>
      <c r="AW22" s="379"/>
      <c r="AX22" s="380"/>
      <c r="AY22" s="378">
        <f>$Q39*$S39+$Q40*$S40+$Q41*$S41</f>
        <v>0</v>
      </c>
      <c r="AZ22" s="379"/>
      <c r="BA22" s="379"/>
      <c r="BB22" s="379"/>
      <c r="BC22" s="379"/>
      <c r="BD22" s="379"/>
      <c r="BE22" s="379"/>
      <c r="BF22" s="379"/>
      <c r="BG22" s="379"/>
      <c r="BH22" s="380"/>
    </row>
    <row r="23" spans="3:60" ht="19.5" customHeight="1" thickTop="1" x14ac:dyDescent="0.25">
      <c r="C23" s="257"/>
      <c r="D23" s="225"/>
      <c r="E23" s="225"/>
      <c r="F23" s="225"/>
      <c r="G23" s="225"/>
      <c r="H23" s="225"/>
      <c r="I23" s="225"/>
      <c r="J23" s="232"/>
      <c r="K23" s="227"/>
      <c r="L23" s="227"/>
      <c r="M23" s="227"/>
      <c r="N23" s="227"/>
      <c r="O23" s="227"/>
      <c r="P23" s="227"/>
      <c r="AE23" s="283" t="s">
        <v>267</v>
      </c>
      <c r="AF23" s="284"/>
      <c r="AG23" s="284"/>
      <c r="AH23" s="284"/>
      <c r="AI23" s="284"/>
      <c r="AJ23" s="284"/>
      <c r="AK23" s="284"/>
      <c r="AL23" s="284"/>
      <c r="AM23" s="284"/>
      <c r="AN23" s="285"/>
      <c r="AO23" s="369">
        <f>IF($M$36="",0,(($L$26/$M$35*($Q39*$S39+$Q40*$S40+$Q41*$S41))*AO20))</f>
        <v>0</v>
      </c>
      <c r="AP23" s="370"/>
      <c r="AQ23" s="370"/>
      <c r="AR23" s="370"/>
      <c r="AS23" s="370"/>
      <c r="AT23" s="370"/>
      <c r="AU23" s="370"/>
      <c r="AV23" s="370"/>
      <c r="AW23" s="370"/>
      <c r="AX23" s="371"/>
      <c r="AY23" s="369">
        <f>IF($M$36="",0,(($L$27/$M$35*($Q39*$S39+$Q40*$S40+$Q41*$S41))*AY20))</f>
        <v>0</v>
      </c>
      <c r="AZ23" s="370"/>
      <c r="BA23" s="370"/>
      <c r="BB23" s="370"/>
      <c r="BC23" s="370"/>
      <c r="BD23" s="370"/>
      <c r="BE23" s="370"/>
      <c r="BF23" s="370"/>
      <c r="BG23" s="370"/>
      <c r="BH23" s="371"/>
    </row>
    <row r="24" spans="3:60" ht="19.5" customHeight="1" x14ac:dyDescent="0.25">
      <c r="C24" s="261" t="s">
        <v>281</v>
      </c>
      <c r="D24" s="255"/>
      <c r="E24" s="255"/>
      <c r="F24" s="255"/>
      <c r="G24" s="255"/>
      <c r="H24" s="255"/>
      <c r="I24" s="255"/>
      <c r="J24" s="257"/>
      <c r="K24" s="257"/>
      <c r="L24" s="257"/>
      <c r="M24" s="257"/>
      <c r="N24" s="257"/>
      <c r="O24" s="257"/>
      <c r="P24" s="257"/>
      <c r="AE24" s="277" t="s">
        <v>268</v>
      </c>
      <c r="AF24" s="278"/>
      <c r="AG24" s="278"/>
      <c r="AH24" s="278"/>
      <c r="AI24" s="278"/>
      <c r="AJ24" s="278"/>
      <c r="AK24" s="278"/>
      <c r="AL24" s="278"/>
      <c r="AM24" s="278"/>
      <c r="AN24" s="279"/>
      <c r="AO24" s="372">
        <f>$L28*$L32</f>
        <v>9.8000000000000007</v>
      </c>
      <c r="AP24" s="373"/>
      <c r="AQ24" s="373"/>
      <c r="AR24" s="373"/>
      <c r="AS24" s="373"/>
      <c r="AT24" s="373"/>
      <c r="AU24" s="373"/>
      <c r="AV24" s="373"/>
      <c r="AW24" s="373"/>
      <c r="AX24" s="374"/>
      <c r="AY24" s="372">
        <f>$L28*$L32</f>
        <v>9.8000000000000007</v>
      </c>
      <c r="AZ24" s="373"/>
      <c r="BA24" s="373"/>
      <c r="BB24" s="373"/>
      <c r="BC24" s="373"/>
      <c r="BD24" s="373"/>
      <c r="BE24" s="373"/>
      <c r="BF24" s="373"/>
      <c r="BG24" s="373"/>
      <c r="BH24" s="374"/>
    </row>
    <row r="25" spans="3:60" ht="19.5" customHeight="1" thickBot="1" x14ac:dyDescent="0.3">
      <c r="C25" s="257"/>
      <c r="D25" s="257"/>
      <c r="E25" s="257"/>
      <c r="F25" s="257"/>
      <c r="G25" s="257"/>
      <c r="H25" s="257"/>
      <c r="I25" s="257"/>
      <c r="J25" s="257"/>
      <c r="K25" s="257"/>
      <c r="L25" s="257"/>
      <c r="M25" s="257"/>
      <c r="N25" s="257"/>
      <c r="O25" s="257"/>
      <c r="P25" s="257"/>
      <c r="AE25" s="277" t="s">
        <v>269</v>
      </c>
      <c r="AF25" s="278"/>
      <c r="AG25" s="278"/>
      <c r="AH25" s="278"/>
      <c r="AI25" s="278"/>
      <c r="AJ25" s="278"/>
      <c r="AK25" s="278"/>
      <c r="AL25" s="278"/>
      <c r="AM25" s="278"/>
      <c r="AN25" s="279"/>
      <c r="AO25" s="375">
        <f>$U42</f>
        <v>0</v>
      </c>
      <c r="AP25" s="376"/>
      <c r="AQ25" s="376"/>
      <c r="AR25" s="376"/>
      <c r="AS25" s="376"/>
      <c r="AT25" s="376"/>
      <c r="AU25" s="376"/>
      <c r="AV25" s="376"/>
      <c r="AW25" s="376"/>
      <c r="AX25" s="377"/>
      <c r="AY25" s="375">
        <f>$U42</f>
        <v>0</v>
      </c>
      <c r="AZ25" s="376"/>
      <c r="BA25" s="376"/>
      <c r="BB25" s="376"/>
      <c r="BC25" s="376"/>
      <c r="BD25" s="376"/>
      <c r="BE25" s="376"/>
      <c r="BF25" s="376"/>
      <c r="BG25" s="376"/>
      <c r="BH25" s="377"/>
    </row>
    <row r="26" spans="3:60" ht="19.5" customHeight="1" thickBot="1" x14ac:dyDescent="0.3">
      <c r="C26" s="443" t="s">
        <v>279</v>
      </c>
      <c r="D26" s="444"/>
      <c r="E26" s="444"/>
      <c r="F26" s="444"/>
      <c r="G26" s="444"/>
      <c r="H26" s="444"/>
      <c r="I26" s="444"/>
      <c r="J26" s="444"/>
      <c r="K26" s="445"/>
      <c r="L26" s="452">
        <f>Schichtplanrechner!$K$18</f>
        <v>29</v>
      </c>
      <c r="M26" s="453"/>
      <c r="N26" s="454"/>
      <c r="O26" s="257"/>
      <c r="AE26" s="280" t="s">
        <v>270</v>
      </c>
      <c r="AF26" s="281"/>
      <c r="AG26" s="281"/>
      <c r="AH26" s="281"/>
      <c r="AI26" s="281"/>
      <c r="AJ26" s="281"/>
      <c r="AK26" s="281"/>
      <c r="AL26" s="281"/>
      <c r="AM26" s="281"/>
      <c r="AN26" s="282"/>
      <c r="AO26" s="378">
        <f>$U39*$W39+$U40*$W40+$U41*$W41</f>
        <v>0</v>
      </c>
      <c r="AP26" s="379"/>
      <c r="AQ26" s="379"/>
      <c r="AR26" s="379"/>
      <c r="AS26" s="379"/>
      <c r="AT26" s="379"/>
      <c r="AU26" s="379"/>
      <c r="AV26" s="379"/>
      <c r="AW26" s="379"/>
      <c r="AX26" s="380"/>
      <c r="AY26" s="378">
        <f>$U39*$W39+$U40*$W40+$U41*$W41</f>
        <v>0</v>
      </c>
      <c r="AZ26" s="379"/>
      <c r="BA26" s="379"/>
      <c r="BB26" s="379"/>
      <c r="BC26" s="379"/>
      <c r="BD26" s="379"/>
      <c r="BE26" s="379"/>
      <c r="BF26" s="379"/>
      <c r="BG26" s="379"/>
      <c r="BH26" s="380"/>
    </row>
    <row r="27" spans="3:60" ht="19.5" customHeight="1" thickTop="1" thickBot="1" x14ac:dyDescent="0.3">
      <c r="C27" s="455" t="s">
        <v>280</v>
      </c>
      <c r="D27" s="456"/>
      <c r="E27" s="456"/>
      <c r="F27" s="456"/>
      <c r="G27" s="456"/>
      <c r="H27" s="456"/>
      <c r="I27" s="456"/>
      <c r="J27" s="456"/>
      <c r="K27" s="457"/>
      <c r="L27" s="458">
        <f>Schichtplanrechner!$P$17</f>
        <v>39</v>
      </c>
      <c r="M27" s="459"/>
      <c r="N27" s="460"/>
      <c r="O27" s="257"/>
      <c r="AE27" s="286" t="s">
        <v>271</v>
      </c>
      <c r="AF27" s="287"/>
      <c r="AG27" s="287"/>
      <c r="AH27" s="287"/>
      <c r="AI27" s="287"/>
      <c r="AJ27" s="287"/>
      <c r="AK27" s="287"/>
      <c r="AL27" s="287"/>
      <c r="AM27" s="287"/>
      <c r="AN27" s="288"/>
      <c r="AO27" s="392">
        <f>IF($M$36="",0,(($L$26/$M$35*($U39*$W39+$U40*$W40+$U41*$W41))*AO24))</f>
        <v>0</v>
      </c>
      <c r="AP27" s="393"/>
      <c r="AQ27" s="393"/>
      <c r="AR27" s="393"/>
      <c r="AS27" s="393"/>
      <c r="AT27" s="393"/>
      <c r="AU27" s="393"/>
      <c r="AV27" s="393"/>
      <c r="AW27" s="393"/>
      <c r="AX27" s="394"/>
      <c r="AY27" s="392">
        <f>IF($M$36="",0,(($L$27/$M$35*($U39*$W39+$U40*$W40+$U41*$W41))*AY24))</f>
        <v>0</v>
      </c>
      <c r="AZ27" s="393"/>
      <c r="BA27" s="393"/>
      <c r="BB27" s="393"/>
      <c r="BC27" s="393"/>
      <c r="BD27" s="393"/>
      <c r="BE27" s="393"/>
      <c r="BF27" s="393"/>
      <c r="BG27" s="393"/>
      <c r="BH27" s="394"/>
    </row>
    <row r="28" spans="3:60" ht="19.5" customHeight="1" thickTop="1" x14ac:dyDescent="0.25">
      <c r="C28" s="386" t="s">
        <v>246</v>
      </c>
      <c r="D28" s="387"/>
      <c r="E28" s="387"/>
      <c r="F28" s="387"/>
      <c r="G28" s="387"/>
      <c r="H28" s="387"/>
      <c r="I28" s="387"/>
      <c r="J28" s="387"/>
      <c r="K28" s="388"/>
      <c r="L28" s="389">
        <f>Schichtplanrechner!$P$23</f>
        <v>9.8000000000000007</v>
      </c>
      <c r="M28" s="390"/>
      <c r="N28" s="391"/>
      <c r="O28" s="257"/>
      <c r="AE28" s="283" t="s">
        <v>272</v>
      </c>
      <c r="AF28" s="284"/>
      <c r="AG28" s="284"/>
      <c r="AH28" s="284"/>
      <c r="AI28" s="284"/>
      <c r="AJ28" s="284"/>
      <c r="AK28" s="284"/>
      <c r="AL28" s="284"/>
      <c r="AM28" s="284"/>
      <c r="AN28" s="285"/>
      <c r="AO28" s="369">
        <f>AO11+AO15+AO19+AO23+AO27</f>
        <v>13262.666666666668</v>
      </c>
      <c r="AP28" s="370"/>
      <c r="AQ28" s="370"/>
      <c r="AR28" s="370"/>
      <c r="AS28" s="370"/>
      <c r="AT28" s="370"/>
      <c r="AU28" s="370"/>
      <c r="AV28" s="370"/>
      <c r="AW28" s="370"/>
      <c r="AX28" s="371"/>
      <c r="AY28" s="369">
        <f>AY11+AY15+AY19+AY23+AY27</f>
        <v>17836</v>
      </c>
      <c r="AZ28" s="370"/>
      <c r="BA28" s="370"/>
      <c r="BB28" s="370"/>
      <c r="BC28" s="370"/>
      <c r="BD28" s="370"/>
      <c r="BE28" s="370"/>
      <c r="BF28" s="370"/>
      <c r="BG28" s="370"/>
      <c r="BH28" s="371"/>
    </row>
    <row r="29" spans="3:60" ht="19.5" customHeight="1" x14ac:dyDescent="0.25">
      <c r="C29" s="386" t="s">
        <v>247</v>
      </c>
      <c r="D29" s="387"/>
      <c r="E29" s="387"/>
      <c r="F29" s="387"/>
      <c r="G29" s="387"/>
      <c r="H29" s="387"/>
      <c r="I29" s="387"/>
      <c r="J29" s="387"/>
      <c r="K29" s="388"/>
      <c r="L29" s="404">
        <f>Schichtplanrechner!$P$24</f>
        <v>0</v>
      </c>
      <c r="M29" s="405"/>
      <c r="N29" s="406"/>
      <c r="O29" s="257"/>
      <c r="AE29" s="289" t="s">
        <v>273</v>
      </c>
      <c r="AF29" s="290"/>
      <c r="AG29" s="290"/>
      <c r="AH29" s="290"/>
      <c r="AI29" s="290"/>
      <c r="AJ29" s="290"/>
      <c r="AK29" s="290"/>
      <c r="AL29" s="290"/>
      <c r="AM29" s="290"/>
      <c r="AN29" s="291"/>
      <c r="AO29" s="407">
        <f>AO28*13</f>
        <v>172414.66666666669</v>
      </c>
      <c r="AP29" s="408"/>
      <c r="AQ29" s="408"/>
      <c r="AR29" s="408"/>
      <c r="AS29" s="408"/>
      <c r="AT29" s="408"/>
      <c r="AU29" s="408"/>
      <c r="AV29" s="408"/>
      <c r="AW29" s="408"/>
      <c r="AX29" s="409"/>
      <c r="AY29" s="407">
        <f>AY28*13</f>
        <v>231868</v>
      </c>
      <c r="AZ29" s="408"/>
      <c r="BA29" s="408"/>
      <c r="BB29" s="408"/>
      <c r="BC29" s="408"/>
      <c r="BD29" s="408"/>
      <c r="BE29" s="408"/>
      <c r="BF29" s="408"/>
      <c r="BG29" s="408"/>
      <c r="BH29" s="409"/>
    </row>
    <row r="30" spans="3:60" ht="19.5" customHeight="1" thickBot="1" x14ac:dyDescent="0.3">
      <c r="C30" s="386" t="s">
        <v>248</v>
      </c>
      <c r="D30" s="387"/>
      <c r="E30" s="387"/>
      <c r="F30" s="387"/>
      <c r="G30" s="387"/>
      <c r="H30" s="387"/>
      <c r="I30" s="387"/>
      <c r="J30" s="387"/>
      <c r="K30" s="388"/>
      <c r="L30" s="404">
        <f>Schichtplanrechner!$P$25</f>
        <v>0.5</v>
      </c>
      <c r="M30" s="405"/>
      <c r="N30" s="406"/>
      <c r="O30" s="257"/>
      <c r="AE30" s="292" t="s">
        <v>274</v>
      </c>
      <c r="AF30" s="293"/>
      <c r="AG30" s="293"/>
      <c r="AH30" s="293"/>
      <c r="AI30" s="293"/>
      <c r="AJ30" s="293"/>
      <c r="AK30" s="293"/>
      <c r="AL30" s="293"/>
      <c r="AM30" s="293"/>
      <c r="AN30" s="294"/>
      <c r="AO30" s="395">
        <f>AO29*4</f>
        <v>689658.66666666674</v>
      </c>
      <c r="AP30" s="396"/>
      <c r="AQ30" s="396"/>
      <c r="AR30" s="396"/>
      <c r="AS30" s="396"/>
      <c r="AT30" s="396"/>
      <c r="AU30" s="396"/>
      <c r="AV30" s="396"/>
      <c r="AW30" s="396"/>
      <c r="AX30" s="397"/>
      <c r="AY30" s="395">
        <f>AY29*4</f>
        <v>927472</v>
      </c>
      <c r="AZ30" s="396"/>
      <c r="BA30" s="396"/>
      <c r="BB30" s="396"/>
      <c r="BC30" s="396"/>
      <c r="BD30" s="396"/>
      <c r="BE30" s="396"/>
      <c r="BF30" s="396"/>
      <c r="BG30" s="396"/>
      <c r="BH30" s="397"/>
    </row>
    <row r="31" spans="3:60" ht="19.5" customHeight="1" x14ac:dyDescent="0.25">
      <c r="C31" s="386" t="s">
        <v>249</v>
      </c>
      <c r="D31" s="387"/>
      <c r="E31" s="387"/>
      <c r="F31" s="387"/>
      <c r="G31" s="387"/>
      <c r="H31" s="387"/>
      <c r="I31" s="387"/>
      <c r="J31" s="387"/>
      <c r="K31" s="388"/>
      <c r="L31" s="404">
        <f>Schichtplanrechner!$P$26</f>
        <v>0</v>
      </c>
      <c r="M31" s="405"/>
      <c r="N31" s="406"/>
    </row>
    <row r="32" spans="3:60" ht="19.5" customHeight="1" thickBot="1" x14ac:dyDescent="0.3">
      <c r="C32" s="398" t="s">
        <v>250</v>
      </c>
      <c r="D32" s="399"/>
      <c r="E32" s="399"/>
      <c r="F32" s="399"/>
      <c r="G32" s="399"/>
      <c r="H32" s="399"/>
      <c r="I32" s="399"/>
      <c r="J32" s="399"/>
      <c r="K32" s="400"/>
      <c r="L32" s="401">
        <f>Schichtplanrechner!$P$27</f>
        <v>1</v>
      </c>
      <c r="M32" s="402"/>
      <c r="N32" s="403"/>
    </row>
    <row r="33" spans="3:31" ht="19.5" customHeight="1" x14ac:dyDescent="0.25"/>
    <row r="34" spans="3:31" ht="19.5" customHeight="1" thickBot="1" x14ac:dyDescent="0.3">
      <c r="C34" s="245"/>
      <c r="D34" s="8"/>
      <c r="E34" s="8"/>
      <c r="F34" s="8"/>
      <c r="G34" s="8"/>
      <c r="H34" s="8"/>
      <c r="I34" s="8"/>
      <c r="M34" s="78"/>
      <c r="N34" s="78"/>
      <c r="O34" s="78"/>
      <c r="P34" s="78"/>
      <c r="Q34" s="78"/>
      <c r="R34" s="78"/>
      <c r="S34" s="78"/>
      <c r="T34" s="78"/>
      <c r="U34" s="78"/>
      <c r="V34" s="78"/>
      <c r="W34" s="78"/>
      <c r="X34" s="78"/>
    </row>
    <row r="35" spans="3:31" ht="19.5" customHeight="1" x14ac:dyDescent="0.25">
      <c r="C35" s="443" t="s">
        <v>244</v>
      </c>
      <c r="D35" s="444"/>
      <c r="E35" s="444"/>
      <c r="F35" s="444"/>
      <c r="G35" s="444"/>
      <c r="H35" s="444"/>
      <c r="I35" s="444"/>
      <c r="J35" s="444"/>
      <c r="K35" s="444"/>
      <c r="L35" s="445"/>
      <c r="M35" s="449">
        <f>I13</f>
        <v>3</v>
      </c>
      <c r="N35" s="450"/>
      <c r="O35" s="450"/>
      <c r="P35" s="450"/>
      <c r="Q35" s="450"/>
      <c r="R35" s="450"/>
      <c r="S35" s="450"/>
      <c r="T35" s="450"/>
      <c r="U35" s="450"/>
      <c r="V35" s="450"/>
      <c r="W35" s="450"/>
      <c r="X35" s="451"/>
    </row>
    <row r="36" spans="3:31" ht="19.5" customHeight="1" x14ac:dyDescent="0.25">
      <c r="C36" s="386" t="s">
        <v>251</v>
      </c>
      <c r="D36" s="387"/>
      <c r="E36" s="387"/>
      <c r="F36" s="387"/>
      <c r="G36" s="387"/>
      <c r="H36" s="387"/>
      <c r="I36" s="387"/>
      <c r="J36" s="387"/>
      <c r="K36" s="387"/>
      <c r="L36" s="388"/>
      <c r="M36" s="414">
        <f>I11</f>
        <v>40</v>
      </c>
      <c r="N36" s="415"/>
      <c r="O36" s="415"/>
      <c r="P36" s="415"/>
      <c r="Q36" s="415"/>
      <c r="R36" s="415"/>
      <c r="S36" s="415"/>
      <c r="T36" s="415"/>
      <c r="U36" s="415"/>
      <c r="V36" s="415"/>
      <c r="W36" s="415"/>
      <c r="X36" s="416"/>
    </row>
    <row r="37" spans="3:31" ht="19.5" customHeight="1" thickBot="1" x14ac:dyDescent="0.3">
      <c r="C37" s="417" t="s">
        <v>283</v>
      </c>
      <c r="D37" s="418"/>
      <c r="E37" s="418"/>
      <c r="F37" s="418"/>
      <c r="G37" s="418"/>
      <c r="H37" s="418"/>
      <c r="I37" s="418"/>
      <c r="J37" s="418"/>
      <c r="K37" s="418"/>
      <c r="L37" s="419"/>
      <c r="M37" s="483" t="s">
        <v>252</v>
      </c>
      <c r="N37" s="483"/>
      <c r="O37" s="483"/>
      <c r="P37" s="483"/>
      <c r="Q37" s="483" t="s">
        <v>32</v>
      </c>
      <c r="R37" s="483"/>
      <c r="S37" s="483"/>
      <c r="T37" s="483"/>
      <c r="U37" s="483" t="s">
        <v>33</v>
      </c>
      <c r="V37" s="483"/>
      <c r="W37" s="483"/>
      <c r="X37" s="483"/>
    </row>
    <row r="38" spans="3:31"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3:31" ht="19.5" customHeight="1" x14ac:dyDescent="0.25">
      <c r="C39" s="427" t="s">
        <v>0</v>
      </c>
      <c r="D39" s="428"/>
      <c r="E39" s="428"/>
      <c r="F39" s="428"/>
      <c r="G39" s="428"/>
      <c r="H39" s="428"/>
      <c r="I39" s="428"/>
      <c r="J39" s="428"/>
      <c r="K39" s="428"/>
      <c r="L39" s="429"/>
      <c r="M39" s="410">
        <v>5</v>
      </c>
      <c r="N39" s="411"/>
      <c r="O39" s="412">
        <v>8</v>
      </c>
      <c r="P39" s="413"/>
      <c r="Q39" s="410">
        <v>0</v>
      </c>
      <c r="R39" s="411"/>
      <c r="S39" s="412">
        <v>0</v>
      </c>
      <c r="T39" s="413"/>
      <c r="U39" s="410">
        <v>0</v>
      </c>
      <c r="V39" s="411"/>
      <c r="W39" s="412">
        <v>0</v>
      </c>
      <c r="X39" s="413"/>
    </row>
    <row r="40" spans="3:31" ht="19.5" customHeight="1" x14ac:dyDescent="0.25">
      <c r="C40" s="386" t="s">
        <v>1</v>
      </c>
      <c r="D40" s="387"/>
      <c r="E40" s="387"/>
      <c r="F40" s="387"/>
      <c r="G40" s="387"/>
      <c r="H40" s="387"/>
      <c r="I40" s="387"/>
      <c r="J40" s="387"/>
      <c r="K40" s="387"/>
      <c r="L40" s="388"/>
      <c r="M40" s="474">
        <v>5</v>
      </c>
      <c r="N40" s="475"/>
      <c r="O40" s="484">
        <v>8</v>
      </c>
      <c r="P40" s="485"/>
      <c r="Q40" s="474">
        <v>0</v>
      </c>
      <c r="R40" s="475"/>
      <c r="S40" s="484">
        <v>0</v>
      </c>
      <c r="T40" s="485"/>
      <c r="U40" s="474">
        <v>0</v>
      </c>
      <c r="V40" s="475"/>
      <c r="W40" s="484">
        <v>0</v>
      </c>
      <c r="X40" s="485"/>
    </row>
    <row r="41" spans="3:31" ht="19.5" customHeight="1" thickBot="1" x14ac:dyDescent="0.3">
      <c r="C41" s="398" t="s">
        <v>2</v>
      </c>
      <c r="D41" s="399"/>
      <c r="E41" s="399"/>
      <c r="F41" s="399"/>
      <c r="G41" s="399"/>
      <c r="H41" s="399"/>
      <c r="I41" s="399"/>
      <c r="J41" s="399"/>
      <c r="K41" s="399"/>
      <c r="L41" s="400"/>
      <c r="M41" s="464">
        <v>5</v>
      </c>
      <c r="N41" s="465"/>
      <c r="O41" s="477">
        <v>8</v>
      </c>
      <c r="P41" s="462"/>
      <c r="Q41" s="476">
        <v>0</v>
      </c>
      <c r="R41" s="477"/>
      <c r="S41" s="477">
        <v>0</v>
      </c>
      <c r="T41" s="462"/>
      <c r="U41" s="476">
        <v>0</v>
      </c>
      <c r="V41" s="477"/>
      <c r="W41" s="477">
        <v>0</v>
      </c>
      <c r="X41" s="478"/>
    </row>
    <row r="42" spans="3:31" ht="19.5" customHeight="1" thickBot="1" x14ac:dyDescent="0.3">
      <c r="C42" s="438" t="s">
        <v>275</v>
      </c>
      <c r="D42" s="439"/>
      <c r="E42" s="439"/>
      <c r="F42" s="439"/>
      <c r="G42" s="439"/>
      <c r="H42" s="439"/>
      <c r="I42" s="439"/>
      <c r="J42" s="439"/>
      <c r="K42" s="439"/>
      <c r="L42" s="440"/>
      <c r="M42" s="441">
        <f>SUM(M39:N41)</f>
        <v>15</v>
      </c>
      <c r="N42" s="442"/>
      <c r="O42" s="479">
        <f>SUM(O39:P41)</f>
        <v>24</v>
      </c>
      <c r="P42" s="480"/>
      <c r="Q42" s="481">
        <f>SUM(Q39:R41)</f>
        <v>0</v>
      </c>
      <c r="R42" s="479"/>
      <c r="S42" s="479">
        <f>SUM(S39:T41)</f>
        <v>0</v>
      </c>
      <c r="T42" s="480"/>
      <c r="U42" s="481">
        <f>SUM(U39:V41)</f>
        <v>0</v>
      </c>
      <c r="V42" s="479"/>
      <c r="W42" s="479">
        <f>SUM(W39:X41)</f>
        <v>0</v>
      </c>
      <c r="X42" s="482"/>
    </row>
    <row r="43" spans="3:31" ht="19.5" customHeight="1" x14ac:dyDescent="0.25"/>
    <row r="44" spans="3:31" x14ac:dyDescent="0.25">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row>
    <row r="45" spans="3:31" x14ac:dyDescent="0.25">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row>
    <row r="46" spans="3:31" x14ac:dyDescent="0.25">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row>
    <row r="47" spans="3:31" x14ac:dyDescent="0.25">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row>
    <row r="48" spans="3:31" x14ac:dyDescent="0.25">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row>
    <row r="49" spans="4:31" x14ac:dyDescent="0.25">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row>
    <row r="50" spans="4:31" x14ac:dyDescent="0.25">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row>
    <row r="51" spans="4:31" x14ac:dyDescent="0.25">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row>
    <row r="52" spans="4:31" x14ac:dyDescent="0.25">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row>
    <row r="53" spans="4:31" x14ac:dyDescent="0.25">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row>
    <row r="54" spans="4:31" x14ac:dyDescent="0.25">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row>
    <row r="55" spans="4:31" x14ac:dyDescent="0.25">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row>
    <row r="56" spans="4:31" x14ac:dyDescent="0.25">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row>
    <row r="57" spans="4:31" x14ac:dyDescent="0.25">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row>
    <row r="58" spans="4:31" x14ac:dyDescent="0.25">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row>
    <row r="59" spans="4:31" x14ac:dyDescent="0.25">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row>
    <row r="60" spans="4:31" x14ac:dyDescent="0.25">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row>
    <row r="61" spans="4:31" x14ac:dyDescent="0.25">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row>
    <row r="62" spans="4:31" x14ac:dyDescent="0.25">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row>
    <row r="63" spans="4:31" x14ac:dyDescent="0.25">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row>
  </sheetData>
  <customSheetViews>
    <customSheetView guid="{585B02F6-D04E-40B0-9C3D-EA9FC2F8BE0E}" scale="85" showGridLines="0">
      <selection activeCell="AT4" sqref="AT4"/>
      <pageMargins left="0.7" right="0.7" top="0.78740157499999996" bottom="0.78740157499999996" header="0.3" footer="0.3"/>
      <pageSetup paperSize="9" orientation="portrait" r:id="rId1"/>
    </customSheetView>
    <customSheetView guid="{A3C78327-8DE4-4FA3-9639-BE4895212F26}" scale="85" showGridLines="0">
      <selection activeCell="AT4" sqref="AT4"/>
      <pageMargins left="0.7" right="0.7" top="0.78740157499999996" bottom="0.78740157499999996" header="0.3" footer="0.3"/>
      <pageSetup paperSize="9" orientation="portrait" r:id="rId2"/>
    </customSheetView>
  </customSheetViews>
  <mergeCells count="109">
    <mergeCell ref="S39:T39"/>
    <mergeCell ref="O39:P39"/>
    <mergeCell ref="M36:X36"/>
    <mergeCell ref="M35:X35"/>
    <mergeCell ref="M37:P37"/>
    <mergeCell ref="S38:T38"/>
    <mergeCell ref="O38:P38"/>
    <mergeCell ref="M38:N38"/>
    <mergeCell ref="O40:P40"/>
    <mergeCell ref="Q37:T37"/>
    <mergeCell ref="Q40:R40"/>
    <mergeCell ref="Q39:R39"/>
    <mergeCell ref="Q38:R38"/>
    <mergeCell ref="S40:T40"/>
    <mergeCell ref="W40:X40"/>
    <mergeCell ref="U40:V40"/>
    <mergeCell ref="W39:X39"/>
    <mergeCell ref="U39:V39"/>
    <mergeCell ref="W38:X38"/>
    <mergeCell ref="U38:V38"/>
    <mergeCell ref="U37:X37"/>
    <mergeCell ref="AY24:BH24"/>
    <mergeCell ref="AO24:AX24"/>
    <mergeCell ref="AY23:BH23"/>
    <mergeCell ref="AO23:AX23"/>
    <mergeCell ref="U41:V41"/>
    <mergeCell ref="W41:X41"/>
    <mergeCell ref="C42:L42"/>
    <mergeCell ref="M42:N42"/>
    <mergeCell ref="O42:P42"/>
    <mergeCell ref="Q42:R42"/>
    <mergeCell ref="S42:T42"/>
    <mergeCell ref="U42:V42"/>
    <mergeCell ref="W42:X42"/>
    <mergeCell ref="C41:L41"/>
    <mergeCell ref="M41:N41"/>
    <mergeCell ref="O41:P41"/>
    <mergeCell ref="Q41:R41"/>
    <mergeCell ref="S41:T41"/>
    <mergeCell ref="C31:K31"/>
    <mergeCell ref="L31:N31"/>
    <mergeCell ref="C32:K32"/>
    <mergeCell ref="L32:N32"/>
    <mergeCell ref="AO28:AX28"/>
    <mergeCell ref="AY28:BH28"/>
    <mergeCell ref="AO29:AX29"/>
    <mergeCell ref="AY29:BH29"/>
    <mergeCell ref="AO30:AX30"/>
    <mergeCell ref="AY30:BH30"/>
    <mergeCell ref="AO25:AX25"/>
    <mergeCell ref="AY25:BH25"/>
    <mergeCell ref="AO26:AX26"/>
    <mergeCell ref="AY26:BH26"/>
    <mergeCell ref="AO27:AX27"/>
    <mergeCell ref="AY27:BH27"/>
    <mergeCell ref="AY22:BH22"/>
    <mergeCell ref="AY16:BH16"/>
    <mergeCell ref="AO17:AX17"/>
    <mergeCell ref="AY17:BH17"/>
    <mergeCell ref="AO18:AX18"/>
    <mergeCell ref="AY18:BH18"/>
    <mergeCell ref="AO19:AX19"/>
    <mergeCell ref="AY19:BH19"/>
    <mergeCell ref="AO20:AX20"/>
    <mergeCell ref="AY20:BH20"/>
    <mergeCell ref="AO21:AX21"/>
    <mergeCell ref="AY21:BH21"/>
    <mergeCell ref="AO22:AX22"/>
    <mergeCell ref="AO11:AX11"/>
    <mergeCell ref="AO14:AX14"/>
    <mergeCell ref="AO16:AX16"/>
    <mergeCell ref="Q3:W3"/>
    <mergeCell ref="D17:I18"/>
    <mergeCell ref="K17:P17"/>
    <mergeCell ref="K18:P18"/>
    <mergeCell ref="C11:H11"/>
    <mergeCell ref="AY14:BH14"/>
    <mergeCell ref="C15:I15"/>
    <mergeCell ref="J15:P15"/>
    <mergeCell ref="AO15:AX15"/>
    <mergeCell ref="AY15:BH15"/>
    <mergeCell ref="AY11:BH11"/>
    <mergeCell ref="AO12:AX12"/>
    <mergeCell ref="AY12:BH12"/>
    <mergeCell ref="AO13:AX13"/>
    <mergeCell ref="AY13:BH13"/>
    <mergeCell ref="C27:K27"/>
    <mergeCell ref="C26:K26"/>
    <mergeCell ref="C3:I3"/>
    <mergeCell ref="J3:P3"/>
    <mergeCell ref="D19:I22"/>
    <mergeCell ref="K19:P19"/>
    <mergeCell ref="L27:N27"/>
    <mergeCell ref="L26:N26"/>
    <mergeCell ref="AE3:AK3"/>
    <mergeCell ref="C40:L40"/>
    <mergeCell ref="C39:L39"/>
    <mergeCell ref="C38:L38"/>
    <mergeCell ref="C37:L37"/>
    <mergeCell ref="L30:N30"/>
    <mergeCell ref="L29:N29"/>
    <mergeCell ref="L28:N28"/>
    <mergeCell ref="C30:K30"/>
    <mergeCell ref="C36:L36"/>
    <mergeCell ref="C35:L35"/>
    <mergeCell ref="C29:K29"/>
    <mergeCell ref="C28:K28"/>
    <mergeCell ref="M40:N40"/>
    <mergeCell ref="M39:N39"/>
  </mergeCells>
  <pageMargins left="0.7" right="0.7" top="0.78740157499999996" bottom="0.78740157499999996" header="0.3" footer="0.3"/>
  <pageSetup paperSize="9"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60"/>
  <sheetViews>
    <sheetView showGridLines="0" zoomScale="85" zoomScaleNormal="85" workbookViewId="0">
      <selection activeCell="S12" sqref="S12"/>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1" ht="36" customHeight="1" x14ac:dyDescent="0.35">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row>
    <row r="2" spans="2:61" ht="21" customHeight="1" thickBot="1" x14ac:dyDescent="0.3">
      <c r="C2" s="51" t="s">
        <v>303</v>
      </c>
      <c r="AB2" s="27"/>
      <c r="AC2" s="27"/>
      <c r="AD2" s="27"/>
      <c r="AE2" s="27"/>
      <c r="AF2" s="27"/>
      <c r="AG2" s="27"/>
      <c r="AH2" s="27"/>
      <c r="AI2" s="27"/>
      <c r="AJ2" s="334"/>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row>
    <row r="3" spans="2:61"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8"/>
      <c r="X3" s="27"/>
      <c r="Y3" s="50" t="s">
        <v>94</v>
      </c>
      <c r="Z3" s="50" t="s">
        <v>94</v>
      </c>
      <c r="AA3" s="50" t="s">
        <v>94</v>
      </c>
      <c r="AB3" s="273"/>
      <c r="AC3" s="273"/>
      <c r="AD3" s="273"/>
      <c r="AE3" s="273"/>
      <c r="AF3" s="273"/>
      <c r="AG3" s="273"/>
      <c r="AH3" s="273"/>
      <c r="AI3" s="273"/>
      <c r="AJ3" s="338"/>
      <c r="AK3" s="338"/>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row>
    <row r="4" spans="2:61"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7" t="s">
        <v>33</v>
      </c>
      <c r="X4" s="27"/>
      <c r="Y4" s="46" t="s">
        <v>34</v>
      </c>
      <c r="Z4" s="45" t="s">
        <v>35</v>
      </c>
      <c r="AA4" s="44" t="s">
        <v>36</v>
      </c>
      <c r="AB4" s="262"/>
      <c r="AC4" s="262"/>
      <c r="AD4" s="262"/>
      <c r="AE4" s="262"/>
      <c r="AF4" s="262"/>
      <c r="AG4" s="262"/>
      <c r="AH4" s="262"/>
      <c r="AI4" s="262"/>
      <c r="AJ4" s="335"/>
      <c r="AK4" s="335"/>
      <c r="AL4" s="334"/>
      <c r="AM4" s="335"/>
      <c r="AN4" s="335"/>
      <c r="AO4" s="335"/>
      <c r="AP4" s="336"/>
      <c r="AQ4" s="333"/>
      <c r="AR4" s="333"/>
      <c r="AS4" s="333"/>
      <c r="AT4" s="333"/>
      <c r="AU4" s="333"/>
      <c r="AV4" s="333"/>
      <c r="AW4" s="333"/>
      <c r="AX4" s="333"/>
      <c r="AY4" s="333"/>
      <c r="AZ4" s="333"/>
      <c r="BA4" s="333"/>
      <c r="BB4" s="333"/>
      <c r="BC4" s="333"/>
      <c r="BD4" s="333"/>
      <c r="BE4" s="333"/>
      <c r="BF4" s="333"/>
      <c r="BG4" s="333"/>
      <c r="BH4" s="333"/>
      <c r="BI4" s="333"/>
    </row>
    <row r="5" spans="2:61" ht="14.45" thickBot="1" x14ac:dyDescent="0.4">
      <c r="B5" s="256" t="s">
        <v>37</v>
      </c>
      <c r="C5" s="43" t="s">
        <v>34</v>
      </c>
      <c r="D5" s="42" t="s">
        <v>34</v>
      </c>
      <c r="E5" s="42" t="s">
        <v>34</v>
      </c>
      <c r="F5" s="42" t="s">
        <v>34</v>
      </c>
      <c r="G5" s="42" t="s">
        <v>34</v>
      </c>
      <c r="H5" s="38"/>
      <c r="I5" s="41"/>
      <c r="J5" s="40" t="s">
        <v>35</v>
      </c>
      <c r="K5" s="39" t="s">
        <v>35</v>
      </c>
      <c r="L5" s="39" t="s">
        <v>35</v>
      </c>
      <c r="M5" s="39" t="s">
        <v>35</v>
      </c>
      <c r="N5" s="39" t="s">
        <v>35</v>
      </c>
      <c r="O5" s="38"/>
      <c r="P5" s="37"/>
      <c r="Q5" s="121" t="s">
        <v>36</v>
      </c>
      <c r="R5" s="118" t="s">
        <v>36</v>
      </c>
      <c r="S5" s="118" t="s">
        <v>36</v>
      </c>
      <c r="T5" s="118" t="s">
        <v>36</v>
      </c>
      <c r="U5" s="118" t="s">
        <v>36</v>
      </c>
      <c r="V5" s="62"/>
      <c r="W5" s="61"/>
      <c r="X5" s="27"/>
      <c r="Y5" s="26">
        <f>COUNTIF($C5:$W5,"F")</f>
        <v>5</v>
      </c>
      <c r="Z5" s="26">
        <f>COUNTIF($C5:$W5,"S")</f>
        <v>5</v>
      </c>
      <c r="AA5" s="26">
        <f>COUNTIF($C5:$W5,"N")</f>
        <v>5</v>
      </c>
      <c r="AB5" s="262"/>
      <c r="AC5" s="127"/>
      <c r="AD5" s="127"/>
      <c r="AE5" s="262"/>
      <c r="AF5" s="262"/>
      <c r="AG5" s="262"/>
      <c r="AH5" s="262"/>
      <c r="AI5" s="262"/>
      <c r="AJ5" s="335"/>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row>
    <row r="6" spans="2:61" ht="14.45" thickBot="1" x14ac:dyDescent="0.4">
      <c r="B6" s="256" t="s">
        <v>38</v>
      </c>
      <c r="C6" s="69" t="s">
        <v>35</v>
      </c>
      <c r="D6" s="45" t="s">
        <v>35</v>
      </c>
      <c r="E6" s="45" t="s">
        <v>35</v>
      </c>
      <c r="F6" s="45" t="s">
        <v>35</v>
      </c>
      <c r="G6" s="45" t="s">
        <v>35</v>
      </c>
      <c r="H6" s="56"/>
      <c r="I6" s="70"/>
      <c r="J6" s="117" t="s">
        <v>36</v>
      </c>
      <c r="K6" s="116" t="s">
        <v>36</v>
      </c>
      <c r="L6" s="116" t="s">
        <v>36</v>
      </c>
      <c r="M6" s="116" t="s">
        <v>36</v>
      </c>
      <c r="N6" s="116" t="s">
        <v>36</v>
      </c>
      <c r="O6" s="59"/>
      <c r="P6" s="68"/>
      <c r="Q6" s="67" t="s">
        <v>34</v>
      </c>
      <c r="R6" s="46" t="s">
        <v>34</v>
      </c>
      <c r="S6" s="46" t="s">
        <v>34</v>
      </c>
      <c r="T6" s="46" t="s">
        <v>34</v>
      </c>
      <c r="U6" s="46" t="s">
        <v>34</v>
      </c>
      <c r="V6" s="56"/>
      <c r="W6" s="55"/>
      <c r="X6" s="27"/>
      <c r="Y6" s="26">
        <f>COUNTIF($C6:$W6,"F")</f>
        <v>5</v>
      </c>
      <c r="Z6" s="26">
        <f>COUNTIF($C6:$W6,"S")</f>
        <v>5</v>
      </c>
      <c r="AA6" s="26">
        <f>COUNTIF($C6:$W6,"N")</f>
        <v>5</v>
      </c>
      <c r="AB6" s="262"/>
      <c r="AC6" s="127"/>
      <c r="AD6" s="127"/>
      <c r="AE6" s="127"/>
      <c r="AF6" s="127"/>
      <c r="AG6" s="127"/>
      <c r="AH6" s="127"/>
      <c r="AI6" s="127"/>
      <c r="AJ6" s="335"/>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row>
    <row r="7" spans="2:61" ht="14.45" thickBot="1" x14ac:dyDescent="0.4">
      <c r="B7" s="256" t="s">
        <v>39</v>
      </c>
      <c r="C7" s="120" t="s">
        <v>36</v>
      </c>
      <c r="D7" s="114" t="s">
        <v>36</v>
      </c>
      <c r="E7" s="114" t="s">
        <v>36</v>
      </c>
      <c r="F7" s="114" t="s">
        <v>36</v>
      </c>
      <c r="G7" s="114" t="s">
        <v>36</v>
      </c>
      <c r="H7" s="29"/>
      <c r="I7" s="65"/>
      <c r="J7" s="31" t="s">
        <v>34</v>
      </c>
      <c r="K7" s="30" t="s">
        <v>34</v>
      </c>
      <c r="L7" s="30" t="s">
        <v>34</v>
      </c>
      <c r="M7" s="30" t="s">
        <v>34</v>
      </c>
      <c r="N7" s="30" t="s">
        <v>34</v>
      </c>
      <c r="O7" s="33"/>
      <c r="P7" s="53"/>
      <c r="Q7" s="83" t="s">
        <v>35</v>
      </c>
      <c r="R7" s="34" t="s">
        <v>35</v>
      </c>
      <c r="S7" s="34" t="s">
        <v>35</v>
      </c>
      <c r="T7" s="34" t="s">
        <v>35</v>
      </c>
      <c r="U7" s="34" t="s">
        <v>35</v>
      </c>
      <c r="V7" s="33"/>
      <c r="W7" s="53"/>
      <c r="X7" s="262"/>
      <c r="Y7" s="26">
        <f>COUNTIF($C7:$W7,"F")</f>
        <v>5</v>
      </c>
      <c r="Z7" s="26">
        <f>COUNTIF($C7:$W7,"S")</f>
        <v>5</v>
      </c>
      <c r="AA7" s="26">
        <f>COUNTIF($C7:$W7,"N")</f>
        <v>5</v>
      </c>
      <c r="AB7" s="127"/>
      <c r="AC7" s="262"/>
      <c r="AD7" s="262"/>
      <c r="AE7" s="262"/>
      <c r="AF7" s="127"/>
      <c r="AG7" s="262"/>
      <c r="AH7" s="127"/>
      <c r="AI7" s="262"/>
      <c r="AJ7" s="335"/>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c r="BI7" s="333"/>
    </row>
    <row r="8" spans="2:61" s="78" customFormat="1" ht="14.1" x14ac:dyDescent="0.35">
      <c r="B8" s="262"/>
      <c r="C8" s="127"/>
      <c r="D8" s="127"/>
      <c r="E8" s="262"/>
      <c r="F8" s="127"/>
      <c r="G8" s="262"/>
      <c r="H8" s="262"/>
      <c r="I8" s="262"/>
      <c r="J8" s="262"/>
      <c r="K8" s="127"/>
      <c r="L8" s="127"/>
      <c r="M8" s="262"/>
      <c r="N8" s="127"/>
      <c r="O8" s="262"/>
      <c r="P8" s="262"/>
      <c r="Q8" s="127"/>
      <c r="R8" s="127"/>
      <c r="S8" s="127"/>
      <c r="T8" s="127"/>
      <c r="U8" s="262"/>
      <c r="V8" s="127"/>
      <c r="W8" s="262"/>
      <c r="X8" s="262"/>
      <c r="Y8" s="127"/>
      <c r="Z8" s="127"/>
      <c r="AA8" s="127"/>
      <c r="AB8" s="127"/>
      <c r="AC8" s="127"/>
      <c r="AD8" s="127"/>
      <c r="AE8" s="262"/>
      <c r="AF8" s="262"/>
      <c r="AG8" s="127"/>
      <c r="AH8" s="127"/>
      <c r="AI8" s="127"/>
      <c r="AJ8" s="335"/>
      <c r="AK8" s="335"/>
      <c r="AL8" s="339"/>
      <c r="AM8" s="336"/>
      <c r="AN8" s="336"/>
      <c r="AO8" s="336"/>
      <c r="AP8" s="333"/>
      <c r="AQ8" s="339"/>
      <c r="AR8" s="339"/>
      <c r="AS8" s="339"/>
      <c r="AT8" s="339"/>
      <c r="AU8" s="339"/>
      <c r="AV8" s="339"/>
      <c r="AW8" s="339"/>
      <c r="AX8" s="339"/>
      <c r="AY8" s="339"/>
      <c r="AZ8" s="339"/>
      <c r="BA8" s="339"/>
      <c r="BB8" s="339"/>
      <c r="BC8" s="339"/>
      <c r="BD8" s="339"/>
      <c r="BE8" s="339"/>
      <c r="BF8" s="339"/>
      <c r="BG8" s="339"/>
      <c r="BH8" s="339"/>
      <c r="BI8" s="339"/>
    </row>
    <row r="9" spans="2:61" ht="19.5" customHeight="1" x14ac:dyDescent="0.25">
      <c r="B9" s="262"/>
      <c r="C9" s="272" t="s">
        <v>282</v>
      </c>
      <c r="D9" s="127"/>
      <c r="E9" s="127"/>
      <c r="F9" s="127"/>
      <c r="G9" s="127"/>
      <c r="H9" s="262"/>
      <c r="I9" s="262"/>
      <c r="J9" s="127"/>
      <c r="K9" s="127"/>
      <c r="L9" s="127"/>
      <c r="M9" s="127"/>
      <c r="N9" s="127"/>
      <c r="O9" s="127"/>
      <c r="P9" s="127"/>
      <c r="Q9" s="262"/>
      <c r="R9" s="262"/>
      <c r="S9" s="262"/>
      <c r="T9" s="262"/>
      <c r="U9" s="262"/>
      <c r="V9" s="127"/>
      <c r="W9" s="127"/>
      <c r="X9" s="262"/>
      <c r="Y9" s="26"/>
      <c r="Z9" s="26"/>
      <c r="AA9" s="26"/>
      <c r="AB9" s="27"/>
      <c r="AE9" s="245" t="s">
        <v>276</v>
      </c>
      <c r="AF9" s="254"/>
      <c r="AG9" s="254"/>
      <c r="AH9" s="254"/>
      <c r="AI9" s="254"/>
      <c r="AJ9" s="254"/>
      <c r="AK9" s="254"/>
    </row>
    <row r="10" spans="2:61" s="78" customFormat="1" ht="15.75" customHeight="1" thickBot="1" x14ac:dyDescent="0.4">
      <c r="B10" s="262"/>
      <c r="C10" s="127"/>
      <c r="D10" s="127"/>
      <c r="E10" s="262"/>
      <c r="F10" s="127"/>
      <c r="G10" s="262"/>
      <c r="H10" s="262"/>
      <c r="I10" s="262"/>
      <c r="J10" s="262"/>
      <c r="K10" s="127"/>
      <c r="L10" s="127"/>
      <c r="M10" s="262"/>
      <c r="N10" s="127"/>
      <c r="O10" s="262"/>
      <c r="P10" s="262"/>
      <c r="Q10" s="127"/>
      <c r="R10" s="127"/>
      <c r="S10" s="127"/>
      <c r="T10" s="127"/>
      <c r="U10" s="262"/>
      <c r="V10" s="127"/>
      <c r="W10" s="262"/>
      <c r="X10" s="262"/>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1" s="78" customFormat="1" ht="19.5" customHeight="1" x14ac:dyDescent="0.35">
      <c r="B11" s="262"/>
      <c r="C11" s="362" t="s">
        <v>242</v>
      </c>
      <c r="D11" s="362"/>
      <c r="E11" s="362"/>
      <c r="F11" s="362"/>
      <c r="G11" s="362"/>
      <c r="H11" s="362"/>
      <c r="I11" s="262">
        <v>40</v>
      </c>
      <c r="J11" s="262"/>
      <c r="K11" s="127"/>
      <c r="L11" s="127"/>
      <c r="M11" s="262"/>
      <c r="N11" s="127"/>
      <c r="O11" s="262"/>
      <c r="P11" s="262"/>
      <c r="Q11" s="127"/>
      <c r="R11" s="127"/>
      <c r="S11" s="127"/>
      <c r="T11" s="127"/>
      <c r="U11" s="262"/>
      <c r="V11" s="127"/>
      <c r="W11" s="262"/>
      <c r="X11" s="262"/>
      <c r="Y11" s="127"/>
      <c r="Z11" s="127"/>
      <c r="AA11" s="127"/>
      <c r="AB11" s="127"/>
      <c r="AC11" s="127"/>
      <c r="AD11" s="127"/>
      <c r="AE11" s="274" t="s">
        <v>255</v>
      </c>
      <c r="AF11" s="275"/>
      <c r="AG11" s="275"/>
      <c r="AH11" s="275"/>
      <c r="AI11" s="275"/>
      <c r="AJ11" s="275"/>
      <c r="AK11" s="275"/>
      <c r="AL11" s="275"/>
      <c r="AM11" s="275"/>
      <c r="AN11" s="276"/>
      <c r="AO11" s="363">
        <f>$L28*$L30*$M38</f>
        <v>11368.000000000002</v>
      </c>
      <c r="AP11" s="364"/>
      <c r="AQ11" s="364"/>
      <c r="AR11" s="364"/>
      <c r="AS11" s="364"/>
      <c r="AT11" s="364"/>
      <c r="AU11" s="364"/>
      <c r="AV11" s="364"/>
      <c r="AW11" s="364"/>
      <c r="AX11" s="365"/>
      <c r="AY11" s="363">
        <f>$L29*$L30*$M38</f>
        <v>15288.000000000002</v>
      </c>
      <c r="AZ11" s="364"/>
      <c r="BA11" s="364"/>
      <c r="BB11" s="364"/>
      <c r="BC11" s="364"/>
      <c r="BD11" s="364"/>
      <c r="BE11" s="364"/>
      <c r="BF11" s="364"/>
      <c r="BG11" s="364"/>
      <c r="BH11" s="365"/>
    </row>
    <row r="12" spans="2:61" ht="19.5" customHeight="1" x14ac:dyDescent="0.25">
      <c r="C12" s="258" t="s">
        <v>243</v>
      </c>
      <c r="I12" s="26">
        <v>3</v>
      </c>
      <c r="AE12" s="277" t="s">
        <v>256</v>
      </c>
      <c r="AF12" s="278"/>
      <c r="AG12" s="278"/>
      <c r="AH12" s="278"/>
      <c r="AI12" s="278"/>
      <c r="AJ12" s="278"/>
      <c r="AK12" s="278"/>
      <c r="AL12" s="278"/>
      <c r="AM12" s="278"/>
      <c r="AN12" s="279"/>
      <c r="AO12" s="372">
        <f>$L30*$L31</f>
        <v>0</v>
      </c>
      <c r="AP12" s="373"/>
      <c r="AQ12" s="373"/>
      <c r="AR12" s="373"/>
      <c r="AS12" s="373"/>
      <c r="AT12" s="373"/>
      <c r="AU12" s="373"/>
      <c r="AV12" s="373"/>
      <c r="AW12" s="373"/>
      <c r="AX12" s="374"/>
      <c r="AY12" s="372">
        <f>$L30*$L31</f>
        <v>0</v>
      </c>
      <c r="AZ12" s="373"/>
      <c r="BA12" s="373"/>
      <c r="BB12" s="373"/>
      <c r="BC12" s="373"/>
      <c r="BD12" s="373"/>
      <c r="BE12" s="373"/>
      <c r="BF12" s="373"/>
      <c r="BG12" s="373"/>
      <c r="BH12" s="374"/>
    </row>
    <row r="13" spans="2:61" ht="19.5" customHeight="1" x14ac:dyDescent="0.25">
      <c r="C13" s="258" t="s">
        <v>244</v>
      </c>
      <c r="I13" s="26">
        <v>3</v>
      </c>
      <c r="AE13" s="277" t="s">
        <v>257</v>
      </c>
      <c r="AF13" s="278"/>
      <c r="AG13" s="278"/>
      <c r="AH13" s="278"/>
      <c r="AI13" s="278"/>
      <c r="AJ13" s="278"/>
      <c r="AK13" s="278"/>
      <c r="AL13" s="278"/>
      <c r="AM13" s="278"/>
      <c r="AN13" s="279"/>
      <c r="AO13" s="375">
        <f>$M42+$Q42+$U42</f>
        <v>5</v>
      </c>
      <c r="AP13" s="376"/>
      <c r="AQ13" s="376"/>
      <c r="AR13" s="376"/>
      <c r="AS13" s="376"/>
      <c r="AT13" s="376"/>
      <c r="AU13" s="376"/>
      <c r="AV13" s="376"/>
      <c r="AW13" s="376"/>
      <c r="AX13" s="377"/>
      <c r="AY13" s="375">
        <f>$M42+$Q42+$U42</f>
        <v>5</v>
      </c>
      <c r="AZ13" s="376"/>
      <c r="BA13" s="376"/>
      <c r="BB13" s="376"/>
      <c r="BC13" s="376"/>
      <c r="BD13" s="376"/>
      <c r="BE13" s="376"/>
      <c r="BF13" s="376"/>
      <c r="BG13" s="376"/>
      <c r="BH13" s="377"/>
    </row>
    <row r="14" spans="2:61" ht="19.5" customHeight="1" thickBot="1" x14ac:dyDescent="0.3">
      <c r="C14" s="125"/>
      <c r="AE14" s="280" t="s">
        <v>258</v>
      </c>
      <c r="AF14" s="281"/>
      <c r="AG14" s="281"/>
      <c r="AH14" s="281"/>
      <c r="AI14" s="281"/>
      <c r="AJ14" s="281"/>
      <c r="AK14" s="281"/>
      <c r="AL14" s="281"/>
      <c r="AM14" s="281"/>
      <c r="AN14" s="282"/>
      <c r="AO14" s="378">
        <f>$M42*$O42+$Q42*$S42+$U42*$W42</f>
        <v>40</v>
      </c>
      <c r="AP14" s="379"/>
      <c r="AQ14" s="379"/>
      <c r="AR14" s="379"/>
      <c r="AS14" s="379"/>
      <c r="AT14" s="379"/>
      <c r="AU14" s="379"/>
      <c r="AV14" s="379"/>
      <c r="AW14" s="379"/>
      <c r="AX14" s="380"/>
      <c r="AY14" s="378">
        <f>$M42*$O42+$Q42*$S42+$U42*$W42</f>
        <v>40</v>
      </c>
      <c r="AZ14" s="379"/>
      <c r="BA14" s="379"/>
      <c r="BB14" s="379"/>
      <c r="BC14" s="379"/>
      <c r="BD14" s="379"/>
      <c r="BE14" s="379"/>
      <c r="BF14" s="379"/>
      <c r="BG14" s="379"/>
      <c r="BH14" s="380"/>
    </row>
    <row r="15" spans="2:61"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IF($M$38="",0,(($L$28/$M$37*($M42*$O42+$Q42*$S42+$U42*$W42))*AO12))</f>
        <v>0</v>
      </c>
      <c r="AP15" s="370"/>
      <c r="AQ15" s="370"/>
      <c r="AR15" s="370"/>
      <c r="AS15" s="370"/>
      <c r="AT15" s="370"/>
      <c r="AU15" s="370"/>
      <c r="AV15" s="370"/>
      <c r="AW15" s="370"/>
      <c r="AX15" s="371"/>
      <c r="AY15" s="369">
        <f>IF($M$38="",0,(($L$29/$M$37*($M42*$O42+$Q42*$S42+$U42*$W42))*AY12))</f>
        <v>0</v>
      </c>
      <c r="AZ15" s="370"/>
      <c r="BA15" s="370"/>
      <c r="BB15" s="370"/>
      <c r="BC15" s="370"/>
      <c r="BD15" s="370"/>
      <c r="BE15" s="370"/>
      <c r="BF15" s="370"/>
      <c r="BG15" s="370"/>
      <c r="BH15" s="371"/>
    </row>
    <row r="16" spans="2:61" ht="19.5" customHeight="1" x14ac:dyDescent="0.25">
      <c r="D16" s="230"/>
      <c r="E16" s="230"/>
      <c r="F16" s="230"/>
      <c r="G16" s="230"/>
      <c r="H16" s="230"/>
      <c r="I16" s="229"/>
      <c r="AE16" s="277" t="s">
        <v>260</v>
      </c>
      <c r="AF16" s="278"/>
      <c r="AG16" s="278"/>
      <c r="AH16" s="278"/>
      <c r="AI16" s="278"/>
      <c r="AJ16" s="278"/>
      <c r="AK16" s="278"/>
      <c r="AL16" s="278"/>
      <c r="AM16" s="278"/>
      <c r="AN16" s="279"/>
      <c r="AO16" s="372">
        <f>$L$30*$L$32</f>
        <v>4.9000000000000004</v>
      </c>
      <c r="AP16" s="373"/>
      <c r="AQ16" s="373"/>
      <c r="AR16" s="373"/>
      <c r="AS16" s="373"/>
      <c r="AT16" s="373"/>
      <c r="AU16" s="373"/>
      <c r="AV16" s="373"/>
      <c r="AW16" s="373"/>
      <c r="AX16" s="374"/>
      <c r="AY16" s="372">
        <f>$L$30*$L$32</f>
        <v>4.9000000000000004</v>
      </c>
      <c r="AZ16" s="373"/>
      <c r="BA16" s="373"/>
      <c r="BB16" s="373"/>
      <c r="BC16" s="373"/>
      <c r="BD16" s="373"/>
      <c r="BE16" s="373"/>
      <c r="BF16" s="373"/>
      <c r="BG16" s="373"/>
      <c r="BH16" s="374"/>
    </row>
    <row r="17" spans="3:60" ht="19.5" customHeight="1" x14ac:dyDescent="0.25">
      <c r="C17" s="232" t="s">
        <v>133</v>
      </c>
      <c r="D17" s="381" t="s">
        <v>166</v>
      </c>
      <c r="E17" s="381"/>
      <c r="F17" s="381"/>
      <c r="G17" s="381"/>
      <c r="H17" s="381"/>
      <c r="I17" s="382"/>
      <c r="J17" s="232" t="s">
        <v>133</v>
      </c>
      <c r="K17" s="383" t="s">
        <v>184</v>
      </c>
      <c r="L17" s="383"/>
      <c r="M17" s="383"/>
      <c r="N17" s="383"/>
      <c r="O17" s="383"/>
      <c r="P17" s="383"/>
      <c r="AE17" s="277" t="s">
        <v>261</v>
      </c>
      <c r="AF17" s="278"/>
      <c r="AG17" s="278"/>
      <c r="AH17" s="278"/>
      <c r="AI17" s="278"/>
      <c r="AJ17" s="278"/>
      <c r="AK17" s="278"/>
      <c r="AL17" s="278"/>
      <c r="AM17" s="278"/>
      <c r="AN17" s="279"/>
      <c r="AO17" s="375">
        <f>$M43+$Q43+$U43</f>
        <v>5</v>
      </c>
      <c r="AP17" s="376"/>
      <c r="AQ17" s="376"/>
      <c r="AR17" s="376"/>
      <c r="AS17" s="376"/>
      <c r="AT17" s="376"/>
      <c r="AU17" s="376"/>
      <c r="AV17" s="376"/>
      <c r="AW17" s="376"/>
      <c r="AX17" s="377"/>
      <c r="AY17" s="375">
        <f>$M43+$Q43+$U43</f>
        <v>5</v>
      </c>
      <c r="AZ17" s="376"/>
      <c r="BA17" s="376"/>
      <c r="BB17" s="376"/>
      <c r="BC17" s="376"/>
      <c r="BD17" s="376"/>
      <c r="BE17" s="376"/>
      <c r="BF17" s="376"/>
      <c r="BG17" s="376"/>
      <c r="BH17" s="377"/>
    </row>
    <row r="18" spans="3:60" ht="19.5" customHeight="1" thickBot="1" x14ac:dyDescent="0.3">
      <c r="C18" s="232" t="s">
        <v>134</v>
      </c>
      <c r="D18" s="381" t="s">
        <v>186</v>
      </c>
      <c r="E18" s="381"/>
      <c r="F18" s="381"/>
      <c r="G18" s="381"/>
      <c r="H18" s="381"/>
      <c r="I18" s="382"/>
      <c r="J18" s="232" t="s">
        <v>134</v>
      </c>
      <c r="K18" s="383" t="s">
        <v>187</v>
      </c>
      <c r="L18" s="383"/>
      <c r="M18" s="383"/>
      <c r="N18" s="383"/>
      <c r="O18" s="383"/>
      <c r="P18" s="383"/>
      <c r="AE18" s="280" t="s">
        <v>262</v>
      </c>
      <c r="AF18" s="281"/>
      <c r="AG18" s="281"/>
      <c r="AH18" s="281"/>
      <c r="AI18" s="281"/>
      <c r="AJ18" s="281"/>
      <c r="AK18" s="281"/>
      <c r="AL18" s="281"/>
      <c r="AM18" s="281"/>
      <c r="AN18" s="282"/>
      <c r="AO18" s="378">
        <f>$M43*$O43+$Q43*$S43+$U43*$W43</f>
        <v>40</v>
      </c>
      <c r="AP18" s="379"/>
      <c r="AQ18" s="379"/>
      <c r="AR18" s="379"/>
      <c r="AS18" s="379"/>
      <c r="AT18" s="379"/>
      <c r="AU18" s="379"/>
      <c r="AV18" s="379"/>
      <c r="AW18" s="379"/>
      <c r="AX18" s="380"/>
      <c r="AY18" s="378">
        <f>$M43*$O43+$Q43*$S43+$U43*$W43</f>
        <v>40</v>
      </c>
      <c r="AZ18" s="379"/>
      <c r="BA18" s="379"/>
      <c r="BB18" s="379"/>
      <c r="BC18" s="379"/>
      <c r="BD18" s="379"/>
      <c r="BE18" s="379"/>
      <c r="BF18" s="379"/>
      <c r="BG18" s="379"/>
      <c r="BH18" s="380"/>
    </row>
    <row r="19" spans="3:60" ht="19.5" customHeight="1" thickTop="1" x14ac:dyDescent="0.25">
      <c r="C19" s="257"/>
      <c r="D19" s="381"/>
      <c r="E19" s="381"/>
      <c r="F19" s="381"/>
      <c r="G19" s="381"/>
      <c r="H19" s="381"/>
      <c r="I19" s="382"/>
      <c r="J19" s="232"/>
      <c r="K19" s="383"/>
      <c r="L19" s="383"/>
      <c r="M19" s="383"/>
      <c r="N19" s="383"/>
      <c r="O19" s="383"/>
      <c r="P19" s="383"/>
      <c r="AE19" s="283" t="s">
        <v>263</v>
      </c>
      <c r="AF19" s="284"/>
      <c r="AG19" s="284"/>
      <c r="AH19" s="284"/>
      <c r="AI19" s="284"/>
      <c r="AJ19" s="284"/>
      <c r="AK19" s="284"/>
      <c r="AL19" s="284"/>
      <c r="AM19" s="284"/>
      <c r="AN19" s="285"/>
      <c r="AO19" s="369">
        <f>IF($M$38="",0,(($L$28/$M$37*($M43*$O43+$Q43*$S43+$U43*$W43))*AO16))</f>
        <v>1894.6666666666665</v>
      </c>
      <c r="AP19" s="370"/>
      <c r="AQ19" s="370"/>
      <c r="AR19" s="370"/>
      <c r="AS19" s="370"/>
      <c r="AT19" s="370"/>
      <c r="AU19" s="370"/>
      <c r="AV19" s="370"/>
      <c r="AW19" s="370"/>
      <c r="AX19" s="371"/>
      <c r="AY19" s="369">
        <f>IF($M$38="",0,(($L$29/$M$37*($M43*$O43+$Q43*$S43+$U43*$W43))*AY16))</f>
        <v>2548</v>
      </c>
      <c r="AZ19" s="370"/>
      <c r="BA19" s="370"/>
      <c r="BB19" s="370"/>
      <c r="BC19" s="370"/>
      <c r="BD19" s="370"/>
      <c r="BE19" s="370"/>
      <c r="BF19" s="370"/>
      <c r="BG19" s="370"/>
      <c r="BH19" s="371"/>
    </row>
    <row r="20" spans="3:60" ht="19.5" customHeight="1" x14ac:dyDescent="0.25">
      <c r="C20" s="257"/>
      <c r="D20" s="381"/>
      <c r="E20" s="381"/>
      <c r="F20" s="381"/>
      <c r="G20" s="381"/>
      <c r="H20" s="381"/>
      <c r="I20" s="382"/>
      <c r="J20" s="232"/>
      <c r="K20" s="383"/>
      <c r="L20" s="383"/>
      <c r="M20" s="383"/>
      <c r="N20" s="383"/>
      <c r="O20" s="383"/>
      <c r="P20" s="383"/>
      <c r="AE20" s="277" t="s">
        <v>264</v>
      </c>
      <c r="AF20" s="278"/>
      <c r="AG20" s="278"/>
      <c r="AH20" s="278"/>
      <c r="AI20" s="278"/>
      <c r="AJ20" s="278"/>
      <c r="AK20" s="278"/>
      <c r="AL20" s="278"/>
      <c r="AM20" s="278"/>
      <c r="AN20" s="279"/>
      <c r="AO20" s="372">
        <f>$L30*$L33</f>
        <v>0</v>
      </c>
      <c r="AP20" s="373"/>
      <c r="AQ20" s="373"/>
      <c r="AR20" s="373"/>
      <c r="AS20" s="373"/>
      <c r="AT20" s="373"/>
      <c r="AU20" s="373"/>
      <c r="AV20" s="373"/>
      <c r="AW20" s="373"/>
      <c r="AX20" s="374"/>
      <c r="AY20" s="372">
        <f>$L30*$L33</f>
        <v>0</v>
      </c>
      <c r="AZ20" s="373"/>
      <c r="BA20" s="373"/>
      <c r="BB20" s="373"/>
      <c r="BC20" s="373"/>
      <c r="BD20" s="373"/>
      <c r="BE20" s="373"/>
      <c r="BF20" s="373"/>
      <c r="BG20" s="373"/>
      <c r="BH20" s="374"/>
    </row>
    <row r="21" spans="3:60" ht="19.5" customHeight="1" x14ac:dyDescent="0.25">
      <c r="C21" s="257"/>
      <c r="D21" s="381"/>
      <c r="E21" s="381"/>
      <c r="F21" s="381"/>
      <c r="G21" s="381"/>
      <c r="H21" s="381"/>
      <c r="I21" s="382"/>
      <c r="J21" s="232"/>
      <c r="K21" s="383"/>
      <c r="L21" s="383"/>
      <c r="M21" s="383"/>
      <c r="N21" s="383"/>
      <c r="O21" s="383"/>
      <c r="P21" s="383"/>
      <c r="AE21" s="277" t="s">
        <v>265</v>
      </c>
      <c r="AF21" s="278"/>
      <c r="AG21" s="278"/>
      <c r="AH21" s="278"/>
      <c r="AI21" s="278"/>
      <c r="AJ21" s="278"/>
      <c r="AK21" s="278"/>
      <c r="AL21" s="278"/>
      <c r="AM21" s="278"/>
      <c r="AN21" s="279"/>
      <c r="AO21" s="375">
        <f>$Q44</f>
        <v>0</v>
      </c>
      <c r="AP21" s="376"/>
      <c r="AQ21" s="376"/>
      <c r="AR21" s="376"/>
      <c r="AS21" s="376"/>
      <c r="AT21" s="376"/>
      <c r="AU21" s="376"/>
      <c r="AV21" s="376"/>
      <c r="AW21" s="376"/>
      <c r="AX21" s="377"/>
      <c r="AY21" s="375">
        <f>$Q44</f>
        <v>0</v>
      </c>
      <c r="AZ21" s="376"/>
      <c r="BA21" s="376"/>
      <c r="BB21" s="376"/>
      <c r="BC21" s="376"/>
      <c r="BD21" s="376"/>
      <c r="BE21" s="376"/>
      <c r="BF21" s="376"/>
      <c r="BG21" s="376"/>
      <c r="BH21" s="377"/>
    </row>
    <row r="22" spans="3:60" ht="19.5" customHeight="1" thickBot="1" x14ac:dyDescent="0.3">
      <c r="C22" s="257"/>
      <c r="D22" s="259"/>
      <c r="E22" s="259"/>
      <c r="F22" s="259"/>
      <c r="G22" s="259"/>
      <c r="H22" s="259"/>
      <c r="I22" s="260"/>
      <c r="J22" s="232"/>
      <c r="K22" s="383"/>
      <c r="L22" s="383"/>
      <c r="M22" s="383"/>
      <c r="N22" s="383"/>
      <c r="O22" s="383"/>
      <c r="P22" s="383"/>
      <c r="AE22" s="280" t="s">
        <v>266</v>
      </c>
      <c r="AF22" s="281"/>
      <c r="AG22" s="281"/>
      <c r="AH22" s="281"/>
      <c r="AI22" s="281"/>
      <c r="AJ22" s="281"/>
      <c r="AK22" s="281"/>
      <c r="AL22" s="281"/>
      <c r="AM22" s="281"/>
      <c r="AN22" s="282"/>
      <c r="AO22" s="378">
        <f>$Q41*$S41+$Q42*$S42+$Q43*$S43</f>
        <v>0</v>
      </c>
      <c r="AP22" s="379"/>
      <c r="AQ22" s="379"/>
      <c r="AR22" s="379"/>
      <c r="AS22" s="379"/>
      <c r="AT22" s="379"/>
      <c r="AU22" s="379"/>
      <c r="AV22" s="379"/>
      <c r="AW22" s="379"/>
      <c r="AX22" s="380"/>
      <c r="AY22" s="378">
        <f>$Q41*$S41+$Q42*$S42+$Q43*$S43</f>
        <v>0</v>
      </c>
      <c r="AZ22" s="379"/>
      <c r="BA22" s="379"/>
      <c r="BB22" s="379"/>
      <c r="BC22" s="379"/>
      <c r="BD22" s="379"/>
      <c r="BE22" s="379"/>
      <c r="BF22" s="379"/>
      <c r="BG22" s="379"/>
      <c r="BH22" s="380"/>
    </row>
    <row r="23" spans="3:60" ht="19.5" customHeight="1" thickTop="1" x14ac:dyDescent="0.25">
      <c r="C23" s="257"/>
      <c r="D23" s="259"/>
      <c r="E23" s="259"/>
      <c r="F23" s="259"/>
      <c r="G23" s="259"/>
      <c r="H23" s="259"/>
      <c r="I23" s="260"/>
      <c r="J23" s="232"/>
      <c r="K23" s="383"/>
      <c r="L23" s="383"/>
      <c r="M23" s="383"/>
      <c r="N23" s="383"/>
      <c r="O23" s="383"/>
      <c r="P23" s="383"/>
      <c r="AE23" s="283" t="s">
        <v>267</v>
      </c>
      <c r="AF23" s="284"/>
      <c r="AG23" s="284"/>
      <c r="AH23" s="284"/>
      <c r="AI23" s="284"/>
      <c r="AJ23" s="284"/>
      <c r="AK23" s="284"/>
      <c r="AL23" s="284"/>
      <c r="AM23" s="284"/>
      <c r="AN23" s="285"/>
      <c r="AO23" s="369">
        <f>IF($M$38="",0,(($L$28/$M$37*($Q41*$S41+$Q42*$S42+$Q43*$S43))*AO20))</f>
        <v>0</v>
      </c>
      <c r="AP23" s="370"/>
      <c r="AQ23" s="370"/>
      <c r="AR23" s="370"/>
      <c r="AS23" s="370"/>
      <c r="AT23" s="370"/>
      <c r="AU23" s="370"/>
      <c r="AV23" s="370"/>
      <c r="AW23" s="370"/>
      <c r="AX23" s="371"/>
      <c r="AY23" s="369">
        <f>IF($M$38="",0,(($L$29/$M$37*($Q41*$S41+$Q42*$S42+$Q43*$S43))*AY20))</f>
        <v>0</v>
      </c>
      <c r="AZ23" s="370"/>
      <c r="BA23" s="370"/>
      <c r="BB23" s="370"/>
      <c r="BC23" s="370"/>
      <c r="BD23" s="370"/>
      <c r="BE23" s="370"/>
      <c r="BF23" s="370"/>
      <c r="BG23" s="370"/>
      <c r="BH23" s="371"/>
    </row>
    <row r="24" spans="3:60" ht="19.5" customHeight="1" x14ac:dyDescent="0.25">
      <c r="C24" s="257"/>
      <c r="D24" s="259"/>
      <c r="E24" s="259"/>
      <c r="F24" s="259"/>
      <c r="G24" s="259"/>
      <c r="H24" s="259"/>
      <c r="I24" s="260"/>
      <c r="J24" s="232" t="s">
        <v>135</v>
      </c>
      <c r="K24" s="473" t="s">
        <v>185</v>
      </c>
      <c r="L24" s="473"/>
      <c r="M24" s="473"/>
      <c r="N24" s="473"/>
      <c r="O24" s="473"/>
      <c r="P24" s="473"/>
      <c r="AE24" s="277" t="s">
        <v>268</v>
      </c>
      <c r="AF24" s="278"/>
      <c r="AG24" s="278"/>
      <c r="AH24" s="278"/>
      <c r="AI24" s="278"/>
      <c r="AJ24" s="278"/>
      <c r="AK24" s="278"/>
      <c r="AL24" s="278"/>
      <c r="AM24" s="278"/>
      <c r="AN24" s="279"/>
      <c r="AO24" s="372">
        <f>$L30*$L34</f>
        <v>9.8000000000000007</v>
      </c>
      <c r="AP24" s="373"/>
      <c r="AQ24" s="373"/>
      <c r="AR24" s="373"/>
      <c r="AS24" s="373"/>
      <c r="AT24" s="373"/>
      <c r="AU24" s="373"/>
      <c r="AV24" s="373"/>
      <c r="AW24" s="373"/>
      <c r="AX24" s="374"/>
      <c r="AY24" s="372">
        <f>$L30*$L34</f>
        <v>9.8000000000000007</v>
      </c>
      <c r="AZ24" s="373"/>
      <c r="BA24" s="373"/>
      <c r="BB24" s="373"/>
      <c r="BC24" s="373"/>
      <c r="BD24" s="373"/>
      <c r="BE24" s="373"/>
      <c r="BF24" s="373"/>
      <c r="BG24" s="373"/>
      <c r="BH24" s="374"/>
    </row>
    <row r="25" spans="3:60" ht="19.5" customHeight="1" x14ac:dyDescent="0.25">
      <c r="C25" s="257"/>
      <c r="D25" s="257"/>
      <c r="E25" s="257"/>
      <c r="F25" s="257"/>
      <c r="G25" s="257"/>
      <c r="H25" s="257"/>
      <c r="I25" s="257"/>
      <c r="J25" s="257"/>
      <c r="K25" s="257"/>
      <c r="L25" s="257"/>
      <c r="M25" s="257"/>
      <c r="N25" s="257"/>
      <c r="O25" s="257"/>
      <c r="P25" s="257"/>
      <c r="AE25" s="277" t="s">
        <v>269</v>
      </c>
      <c r="AF25" s="278"/>
      <c r="AG25" s="278"/>
      <c r="AH25" s="278"/>
      <c r="AI25" s="278"/>
      <c r="AJ25" s="278"/>
      <c r="AK25" s="278"/>
      <c r="AL25" s="278"/>
      <c r="AM25" s="278"/>
      <c r="AN25" s="279"/>
      <c r="AO25" s="375">
        <f>$U44</f>
        <v>0</v>
      </c>
      <c r="AP25" s="376"/>
      <c r="AQ25" s="376"/>
      <c r="AR25" s="376"/>
      <c r="AS25" s="376"/>
      <c r="AT25" s="376"/>
      <c r="AU25" s="376"/>
      <c r="AV25" s="376"/>
      <c r="AW25" s="376"/>
      <c r="AX25" s="377"/>
      <c r="AY25" s="375">
        <f>$U44</f>
        <v>0</v>
      </c>
      <c r="AZ25" s="376"/>
      <c r="BA25" s="376"/>
      <c r="BB25" s="376"/>
      <c r="BC25" s="376"/>
      <c r="BD25" s="376"/>
      <c r="BE25" s="376"/>
      <c r="BF25" s="376"/>
      <c r="BG25" s="376"/>
      <c r="BH25" s="377"/>
    </row>
    <row r="26" spans="3:60" ht="19.5" customHeight="1" thickBot="1" x14ac:dyDescent="0.3">
      <c r="C26" s="261" t="s">
        <v>281</v>
      </c>
      <c r="D26" s="255"/>
      <c r="E26" s="255"/>
      <c r="F26" s="255"/>
      <c r="G26" s="255"/>
      <c r="H26" s="255"/>
      <c r="I26" s="255"/>
      <c r="J26" s="257"/>
      <c r="K26" s="257"/>
      <c r="L26" s="257"/>
      <c r="M26" s="257"/>
      <c r="N26" s="257"/>
      <c r="O26" s="257"/>
      <c r="P26" s="257"/>
      <c r="AE26" s="280" t="s">
        <v>270</v>
      </c>
      <c r="AF26" s="281"/>
      <c r="AG26" s="281"/>
      <c r="AH26" s="281"/>
      <c r="AI26" s="281"/>
      <c r="AJ26" s="281"/>
      <c r="AK26" s="281"/>
      <c r="AL26" s="281"/>
      <c r="AM26" s="281"/>
      <c r="AN26" s="282"/>
      <c r="AO26" s="378">
        <f>$U41*$W41+$U42*$W42+$U43*$W43</f>
        <v>0</v>
      </c>
      <c r="AP26" s="379"/>
      <c r="AQ26" s="379"/>
      <c r="AR26" s="379"/>
      <c r="AS26" s="379"/>
      <c r="AT26" s="379"/>
      <c r="AU26" s="379"/>
      <c r="AV26" s="379"/>
      <c r="AW26" s="379"/>
      <c r="AX26" s="380"/>
      <c r="AY26" s="378">
        <f>$U41*$W41+$U42*$W42+$U43*$W43</f>
        <v>0</v>
      </c>
      <c r="AZ26" s="379"/>
      <c r="BA26" s="379"/>
      <c r="BB26" s="379"/>
      <c r="BC26" s="379"/>
      <c r="BD26" s="379"/>
      <c r="BE26" s="379"/>
      <c r="BF26" s="379"/>
      <c r="BG26" s="379"/>
      <c r="BH26" s="380"/>
    </row>
    <row r="27" spans="3:60" ht="19.5" customHeight="1" thickTop="1" thickBot="1" x14ac:dyDescent="0.3">
      <c r="C27" s="257"/>
      <c r="D27" s="257"/>
      <c r="E27" s="257"/>
      <c r="F27" s="257"/>
      <c r="G27" s="257"/>
      <c r="H27" s="257"/>
      <c r="I27" s="257"/>
      <c r="J27" s="257"/>
      <c r="K27" s="257"/>
      <c r="L27" s="257"/>
      <c r="M27" s="257"/>
      <c r="N27" s="257"/>
      <c r="O27" s="257"/>
      <c r="P27" s="257"/>
      <c r="AE27" s="286" t="s">
        <v>271</v>
      </c>
      <c r="AF27" s="287"/>
      <c r="AG27" s="287"/>
      <c r="AH27" s="287"/>
      <c r="AI27" s="287"/>
      <c r="AJ27" s="287"/>
      <c r="AK27" s="287"/>
      <c r="AL27" s="287"/>
      <c r="AM27" s="287"/>
      <c r="AN27" s="288"/>
      <c r="AO27" s="392">
        <f>IF($M$38="",0,(($L$28/$M$37*($U41*$W41+$U42*$W42+$U43*$W43))*AO24))</f>
        <v>0</v>
      </c>
      <c r="AP27" s="393"/>
      <c r="AQ27" s="393"/>
      <c r="AR27" s="393"/>
      <c r="AS27" s="393"/>
      <c r="AT27" s="393"/>
      <c r="AU27" s="393"/>
      <c r="AV27" s="393"/>
      <c r="AW27" s="393"/>
      <c r="AX27" s="394"/>
      <c r="AY27" s="392">
        <f>IF($M$38="",0,(($L$29/$M$37*($U41*$W41+$U42*$W42+$U43*$W43))*AY24))</f>
        <v>0</v>
      </c>
      <c r="AZ27" s="393"/>
      <c r="BA27" s="393"/>
      <c r="BB27" s="393"/>
      <c r="BC27" s="393"/>
      <c r="BD27" s="393"/>
      <c r="BE27" s="393"/>
      <c r="BF27" s="393"/>
      <c r="BG27" s="393"/>
      <c r="BH27" s="394"/>
    </row>
    <row r="28" spans="3:60" ht="19.5" customHeight="1" thickTop="1" x14ac:dyDescent="0.25">
      <c r="C28" s="503" t="s">
        <v>279</v>
      </c>
      <c r="D28" s="503"/>
      <c r="E28" s="503"/>
      <c r="F28" s="503"/>
      <c r="G28" s="503"/>
      <c r="H28" s="503"/>
      <c r="I28" s="503"/>
      <c r="J28" s="503"/>
      <c r="K28" s="503"/>
      <c r="L28" s="452">
        <f>Schichtplanrechner!$K$18</f>
        <v>29</v>
      </c>
      <c r="M28" s="453"/>
      <c r="N28" s="454"/>
      <c r="O28" s="257"/>
      <c r="AE28" s="283" t="s">
        <v>272</v>
      </c>
      <c r="AF28" s="284"/>
      <c r="AG28" s="284"/>
      <c r="AH28" s="284"/>
      <c r="AI28" s="284"/>
      <c r="AJ28" s="284"/>
      <c r="AK28" s="284"/>
      <c r="AL28" s="284"/>
      <c r="AM28" s="284"/>
      <c r="AN28" s="285"/>
      <c r="AO28" s="369">
        <f>AO11+AO15+AO19+AO23+AO27</f>
        <v>13262.666666666668</v>
      </c>
      <c r="AP28" s="370"/>
      <c r="AQ28" s="370"/>
      <c r="AR28" s="370"/>
      <c r="AS28" s="370"/>
      <c r="AT28" s="370"/>
      <c r="AU28" s="370"/>
      <c r="AV28" s="370"/>
      <c r="AW28" s="370"/>
      <c r="AX28" s="371"/>
      <c r="AY28" s="369">
        <f>AY11+AY15+AY19+AY23+AY27</f>
        <v>17836</v>
      </c>
      <c r="AZ28" s="370"/>
      <c r="BA28" s="370"/>
      <c r="BB28" s="370"/>
      <c r="BC28" s="370"/>
      <c r="BD28" s="370"/>
      <c r="BE28" s="370"/>
      <c r="BF28" s="370"/>
      <c r="BG28" s="370"/>
      <c r="BH28" s="371"/>
    </row>
    <row r="29" spans="3:60" ht="19.5" customHeight="1" x14ac:dyDescent="0.25">
      <c r="C29" s="493" t="s">
        <v>280</v>
      </c>
      <c r="D29" s="493"/>
      <c r="E29" s="493"/>
      <c r="F29" s="493"/>
      <c r="G29" s="493"/>
      <c r="H29" s="493"/>
      <c r="I29" s="493"/>
      <c r="J29" s="493"/>
      <c r="K29" s="493"/>
      <c r="L29" s="458">
        <f>Schichtplanrechner!$P$17</f>
        <v>39</v>
      </c>
      <c r="M29" s="459"/>
      <c r="N29" s="460"/>
      <c r="O29" s="257"/>
      <c r="AE29" s="289" t="s">
        <v>273</v>
      </c>
      <c r="AF29" s="290"/>
      <c r="AG29" s="290"/>
      <c r="AH29" s="290"/>
      <c r="AI29" s="290"/>
      <c r="AJ29" s="290"/>
      <c r="AK29" s="290"/>
      <c r="AL29" s="290"/>
      <c r="AM29" s="290"/>
      <c r="AN29" s="291"/>
      <c r="AO29" s="407">
        <f>AO28*13</f>
        <v>172414.66666666669</v>
      </c>
      <c r="AP29" s="408"/>
      <c r="AQ29" s="408"/>
      <c r="AR29" s="408"/>
      <c r="AS29" s="408"/>
      <c r="AT29" s="408"/>
      <c r="AU29" s="408"/>
      <c r="AV29" s="408"/>
      <c r="AW29" s="408"/>
      <c r="AX29" s="409"/>
      <c r="AY29" s="407">
        <f>AY28*13</f>
        <v>231868</v>
      </c>
      <c r="AZ29" s="408"/>
      <c r="BA29" s="408"/>
      <c r="BB29" s="408"/>
      <c r="BC29" s="408"/>
      <c r="BD29" s="408"/>
      <c r="BE29" s="408"/>
      <c r="BF29" s="408"/>
      <c r="BG29" s="408"/>
      <c r="BH29" s="409"/>
    </row>
    <row r="30" spans="3:60" ht="19.5" customHeight="1" thickBot="1" x14ac:dyDescent="0.3">
      <c r="C30" s="491" t="s">
        <v>246</v>
      </c>
      <c r="D30" s="491"/>
      <c r="E30" s="491"/>
      <c r="F30" s="491"/>
      <c r="G30" s="491"/>
      <c r="H30" s="491"/>
      <c r="I30" s="491"/>
      <c r="J30" s="491"/>
      <c r="K30" s="491"/>
      <c r="L30" s="389">
        <f>Schichtplanrechner!$P$23</f>
        <v>9.8000000000000007</v>
      </c>
      <c r="M30" s="390"/>
      <c r="N30" s="391"/>
      <c r="O30" s="257"/>
      <c r="AE30" s="292" t="s">
        <v>274</v>
      </c>
      <c r="AF30" s="293"/>
      <c r="AG30" s="293"/>
      <c r="AH30" s="293"/>
      <c r="AI30" s="293"/>
      <c r="AJ30" s="293"/>
      <c r="AK30" s="293"/>
      <c r="AL30" s="293"/>
      <c r="AM30" s="293"/>
      <c r="AN30" s="294"/>
      <c r="AO30" s="395">
        <f>AO29*4</f>
        <v>689658.66666666674</v>
      </c>
      <c r="AP30" s="396"/>
      <c r="AQ30" s="396"/>
      <c r="AR30" s="396"/>
      <c r="AS30" s="396"/>
      <c r="AT30" s="396"/>
      <c r="AU30" s="396"/>
      <c r="AV30" s="396"/>
      <c r="AW30" s="396"/>
      <c r="AX30" s="397"/>
      <c r="AY30" s="395">
        <f>AY29*4</f>
        <v>927472</v>
      </c>
      <c r="AZ30" s="396"/>
      <c r="BA30" s="396"/>
      <c r="BB30" s="396"/>
      <c r="BC30" s="396"/>
      <c r="BD30" s="396"/>
      <c r="BE30" s="396"/>
      <c r="BF30" s="396"/>
      <c r="BG30" s="396"/>
      <c r="BH30" s="397"/>
    </row>
    <row r="31" spans="3:60" ht="19.5" customHeight="1" x14ac:dyDescent="0.25">
      <c r="C31" s="491" t="s">
        <v>247</v>
      </c>
      <c r="D31" s="491"/>
      <c r="E31" s="491"/>
      <c r="F31" s="491"/>
      <c r="G31" s="491"/>
      <c r="H31" s="491"/>
      <c r="I31" s="491"/>
      <c r="J31" s="491"/>
      <c r="K31" s="491"/>
      <c r="L31" s="404">
        <f>Schichtplanrechner!$P$24</f>
        <v>0</v>
      </c>
      <c r="M31" s="405"/>
      <c r="N31" s="406"/>
      <c r="O31" s="257"/>
    </row>
    <row r="32" spans="3:60" ht="19.5" customHeight="1" x14ac:dyDescent="0.25">
      <c r="C32" s="491" t="s">
        <v>248</v>
      </c>
      <c r="D32" s="491"/>
      <c r="E32" s="491"/>
      <c r="F32" s="491"/>
      <c r="G32" s="491"/>
      <c r="H32" s="491"/>
      <c r="I32" s="491"/>
      <c r="J32" s="491"/>
      <c r="K32" s="491"/>
      <c r="L32" s="404">
        <f>Schichtplanrechner!$P$25</f>
        <v>0.5</v>
      </c>
      <c r="M32" s="405"/>
      <c r="N32" s="406"/>
      <c r="O32" s="257"/>
    </row>
    <row r="33" spans="3:27" ht="19.5" customHeight="1" x14ac:dyDescent="0.25">
      <c r="C33" s="491" t="s">
        <v>249</v>
      </c>
      <c r="D33" s="491"/>
      <c r="E33" s="491"/>
      <c r="F33" s="491"/>
      <c r="G33" s="491"/>
      <c r="H33" s="491"/>
      <c r="I33" s="491"/>
      <c r="J33" s="491"/>
      <c r="K33" s="491"/>
      <c r="L33" s="404">
        <f>Schichtplanrechner!$P$26</f>
        <v>0</v>
      </c>
      <c r="M33" s="405"/>
      <c r="N33" s="406"/>
    </row>
    <row r="34" spans="3:27" ht="19.5" customHeight="1" thickBot="1" x14ac:dyDescent="0.3">
      <c r="C34" s="492" t="s">
        <v>250</v>
      </c>
      <c r="D34" s="492"/>
      <c r="E34" s="492"/>
      <c r="F34" s="492"/>
      <c r="G34" s="492"/>
      <c r="H34" s="492"/>
      <c r="I34" s="492"/>
      <c r="J34" s="492"/>
      <c r="K34" s="492"/>
      <c r="L34" s="401">
        <f>Schichtplanrechner!$P$27</f>
        <v>1</v>
      </c>
      <c r="M34" s="402"/>
      <c r="N34" s="403"/>
    </row>
    <row r="35" spans="3:27" ht="19.5" customHeight="1" x14ac:dyDescent="0.25"/>
    <row r="36" spans="3:27" ht="19.5" customHeight="1" thickBot="1" x14ac:dyDescent="0.3">
      <c r="C36" s="245"/>
      <c r="D36" s="8"/>
      <c r="E36" s="8"/>
      <c r="F36" s="8"/>
      <c r="G36" s="8"/>
      <c r="H36" s="8"/>
      <c r="I36" s="8"/>
    </row>
    <row r="37" spans="3:27" ht="19.5" customHeight="1" x14ac:dyDescent="0.25">
      <c r="C37" s="486" t="s">
        <v>244</v>
      </c>
      <c r="D37" s="487"/>
      <c r="E37" s="487"/>
      <c r="F37" s="487"/>
      <c r="G37" s="487"/>
      <c r="H37" s="487"/>
      <c r="I37" s="487"/>
      <c r="J37" s="487"/>
      <c r="K37" s="487"/>
      <c r="L37" s="487"/>
      <c r="M37" s="449">
        <f>I13</f>
        <v>3</v>
      </c>
      <c r="N37" s="450"/>
      <c r="O37" s="450"/>
      <c r="P37" s="450"/>
      <c r="Q37" s="450"/>
      <c r="R37" s="450"/>
      <c r="S37" s="450"/>
      <c r="T37" s="450"/>
      <c r="U37" s="450"/>
      <c r="V37" s="450"/>
      <c r="W37" s="450"/>
      <c r="X37" s="451"/>
    </row>
    <row r="38" spans="3:27" ht="19.5" customHeight="1" x14ac:dyDescent="0.25">
      <c r="C38" s="488" t="s">
        <v>251</v>
      </c>
      <c r="D38" s="489"/>
      <c r="E38" s="489"/>
      <c r="F38" s="489"/>
      <c r="G38" s="489"/>
      <c r="H38" s="489"/>
      <c r="I38" s="489"/>
      <c r="J38" s="489"/>
      <c r="K38" s="489"/>
      <c r="L38" s="490"/>
      <c r="M38" s="494">
        <f>I11</f>
        <v>40</v>
      </c>
      <c r="N38" s="495"/>
      <c r="O38" s="495"/>
      <c r="P38" s="495"/>
      <c r="Q38" s="495"/>
      <c r="R38" s="495"/>
      <c r="S38" s="495"/>
      <c r="T38" s="495"/>
      <c r="U38" s="495"/>
      <c r="V38" s="495"/>
      <c r="W38" s="495"/>
      <c r="X38" s="496"/>
    </row>
    <row r="39" spans="3:27" ht="19.5" customHeight="1" thickBot="1" x14ac:dyDescent="0.3">
      <c r="C39" s="417" t="s">
        <v>283</v>
      </c>
      <c r="D39" s="418"/>
      <c r="E39" s="418"/>
      <c r="F39" s="418"/>
      <c r="G39" s="418"/>
      <c r="H39" s="418"/>
      <c r="I39" s="418"/>
      <c r="J39" s="418"/>
      <c r="K39" s="418"/>
      <c r="L39" s="418"/>
      <c r="M39" s="483" t="s">
        <v>252</v>
      </c>
      <c r="N39" s="483"/>
      <c r="O39" s="483"/>
      <c r="P39" s="483"/>
      <c r="Q39" s="483" t="s">
        <v>32</v>
      </c>
      <c r="R39" s="483"/>
      <c r="S39" s="483"/>
      <c r="T39" s="483"/>
      <c r="U39" s="483" t="s">
        <v>33</v>
      </c>
      <c r="V39" s="483"/>
      <c r="W39" s="483"/>
      <c r="X39" s="483"/>
    </row>
    <row r="40" spans="3:27" ht="19.5" customHeight="1" thickBot="1" x14ac:dyDescent="0.3">
      <c r="C40" s="424"/>
      <c r="D40" s="425"/>
      <c r="E40" s="425"/>
      <c r="F40" s="425"/>
      <c r="G40" s="425"/>
      <c r="H40" s="425"/>
      <c r="I40" s="425"/>
      <c r="J40" s="425"/>
      <c r="K40" s="425"/>
      <c r="L40" s="425"/>
      <c r="M40" s="497" t="s">
        <v>253</v>
      </c>
      <c r="N40" s="498"/>
      <c r="O40" s="498" t="s">
        <v>254</v>
      </c>
      <c r="P40" s="422"/>
      <c r="Q40" s="497" t="s">
        <v>253</v>
      </c>
      <c r="R40" s="498"/>
      <c r="S40" s="498" t="s">
        <v>254</v>
      </c>
      <c r="T40" s="422"/>
      <c r="U40" s="497" t="s">
        <v>253</v>
      </c>
      <c r="V40" s="498"/>
      <c r="W40" s="498" t="s">
        <v>254</v>
      </c>
      <c r="X40" s="499"/>
    </row>
    <row r="41" spans="3:27" ht="19.5" customHeight="1" x14ac:dyDescent="0.25">
      <c r="C41" s="504" t="s">
        <v>0</v>
      </c>
      <c r="D41" s="505"/>
      <c r="E41" s="505"/>
      <c r="F41" s="505"/>
      <c r="G41" s="505"/>
      <c r="H41" s="505"/>
      <c r="I41" s="505"/>
      <c r="J41" s="505"/>
      <c r="K41" s="505"/>
      <c r="L41" s="506"/>
      <c r="M41" s="507">
        <v>5</v>
      </c>
      <c r="N41" s="508"/>
      <c r="O41" s="508">
        <v>8</v>
      </c>
      <c r="P41" s="509"/>
      <c r="Q41" s="507">
        <v>0</v>
      </c>
      <c r="R41" s="508"/>
      <c r="S41" s="508">
        <v>0</v>
      </c>
      <c r="T41" s="509"/>
      <c r="U41" s="507">
        <v>0</v>
      </c>
      <c r="V41" s="508"/>
      <c r="W41" s="508">
        <v>0</v>
      </c>
      <c r="X41" s="510"/>
    </row>
    <row r="42" spans="3:27" ht="19.5" customHeight="1" x14ac:dyDescent="0.25">
      <c r="C42" s="386" t="s">
        <v>1</v>
      </c>
      <c r="D42" s="387"/>
      <c r="E42" s="387"/>
      <c r="F42" s="387"/>
      <c r="G42" s="387"/>
      <c r="H42" s="387"/>
      <c r="I42" s="387"/>
      <c r="J42" s="387"/>
      <c r="K42" s="387"/>
      <c r="L42" s="388"/>
      <c r="M42" s="500">
        <v>5</v>
      </c>
      <c r="N42" s="501"/>
      <c r="O42" s="501">
        <v>8</v>
      </c>
      <c r="P42" s="484"/>
      <c r="Q42" s="500">
        <v>0</v>
      </c>
      <c r="R42" s="501"/>
      <c r="S42" s="501">
        <v>0</v>
      </c>
      <c r="T42" s="484"/>
      <c r="U42" s="500">
        <v>0</v>
      </c>
      <c r="V42" s="501"/>
      <c r="W42" s="501">
        <v>0</v>
      </c>
      <c r="X42" s="502"/>
    </row>
    <row r="43" spans="3:27" ht="19.5" customHeight="1" thickBot="1" x14ac:dyDescent="0.3">
      <c r="C43" s="398" t="s">
        <v>2</v>
      </c>
      <c r="D43" s="399"/>
      <c r="E43" s="399"/>
      <c r="F43" s="399"/>
      <c r="G43" s="399"/>
      <c r="H43" s="399"/>
      <c r="I43" s="399"/>
      <c r="J43" s="399"/>
      <c r="K43" s="399"/>
      <c r="L43" s="400"/>
      <c r="M43" s="476">
        <v>5</v>
      </c>
      <c r="N43" s="477"/>
      <c r="O43" s="477">
        <v>8</v>
      </c>
      <c r="P43" s="462"/>
      <c r="Q43" s="476">
        <v>0</v>
      </c>
      <c r="R43" s="477"/>
      <c r="S43" s="477">
        <v>0</v>
      </c>
      <c r="T43" s="462"/>
      <c r="U43" s="476">
        <v>0</v>
      </c>
      <c r="V43" s="477"/>
      <c r="W43" s="477">
        <v>0</v>
      </c>
      <c r="X43" s="478"/>
    </row>
    <row r="44" spans="3:27" ht="19.5" customHeight="1" thickBot="1" x14ac:dyDescent="0.3">
      <c r="C44" s="511" t="s">
        <v>275</v>
      </c>
      <c r="D44" s="512"/>
      <c r="E44" s="512"/>
      <c r="F44" s="512"/>
      <c r="G44" s="512"/>
      <c r="H44" s="512"/>
      <c r="I44" s="512"/>
      <c r="J44" s="512"/>
      <c r="K44" s="512"/>
      <c r="L44" s="513"/>
      <c r="M44" s="481">
        <f>SUM(M41:N43)</f>
        <v>15</v>
      </c>
      <c r="N44" s="479"/>
      <c r="O44" s="479">
        <f>SUM(O41:P43)</f>
        <v>24</v>
      </c>
      <c r="P44" s="480"/>
      <c r="Q44" s="481">
        <f>SUM(Q41:R43)</f>
        <v>0</v>
      </c>
      <c r="R44" s="479"/>
      <c r="S44" s="479">
        <f>SUM(S41:T43)</f>
        <v>0</v>
      </c>
      <c r="T44" s="480"/>
      <c r="U44" s="481">
        <f>SUM(U41:V43)</f>
        <v>0</v>
      </c>
      <c r="V44" s="479"/>
      <c r="W44" s="479">
        <f>SUM(W41:X43)</f>
        <v>0</v>
      </c>
      <c r="X44" s="482"/>
    </row>
    <row r="47" spans="3:27" x14ac:dyDescent="0.25">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row>
    <row r="48" spans="3:27" x14ac:dyDescent="0.25">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row>
    <row r="49" spans="4:27" x14ac:dyDescent="0.25">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row>
    <row r="50" spans="4:27" x14ac:dyDescent="0.25">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row>
    <row r="51" spans="4:27" x14ac:dyDescent="0.25">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row>
    <row r="52" spans="4:27" x14ac:dyDescent="0.25">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row>
    <row r="53" spans="4:27" x14ac:dyDescent="0.25">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row>
    <row r="54" spans="4:27" x14ac:dyDescent="0.25">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row>
    <row r="55" spans="4:27" x14ac:dyDescent="0.25">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row>
    <row r="56" spans="4:27" x14ac:dyDescent="0.25">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row>
    <row r="57" spans="4:27" x14ac:dyDescent="0.25">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row>
    <row r="58" spans="4:27" x14ac:dyDescent="0.25">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row>
    <row r="59" spans="4:27" x14ac:dyDescent="0.25">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row>
    <row r="60" spans="4:27" x14ac:dyDescent="0.25">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row>
  </sheetData>
  <customSheetViews>
    <customSheetView guid="{585B02F6-D04E-40B0-9C3D-EA9FC2F8BE0E}" scale="85" showGridLines="0" topLeftCell="A24">
      <selection activeCell="S12" sqref="S12"/>
      <pageMargins left="0.7" right="0.7" top="0.78740157499999996" bottom="0.78740157499999996" header="0.3" footer="0.3"/>
    </customSheetView>
    <customSheetView guid="{A3C78327-8DE4-4FA3-9639-BE4895212F26}" scale="85" showGridLines="0" topLeftCell="A24">
      <selection activeCell="S12" sqref="S12"/>
      <pageMargins left="0.7" right="0.7" top="0.78740157499999996" bottom="0.78740157499999996" header="0.3" footer="0.3"/>
    </customSheetView>
  </customSheetViews>
  <mergeCells count="108">
    <mergeCell ref="C44:L44"/>
    <mergeCell ref="M44:N44"/>
    <mergeCell ref="O44:P44"/>
    <mergeCell ref="Q44:R44"/>
    <mergeCell ref="S44:T44"/>
    <mergeCell ref="U44:V44"/>
    <mergeCell ref="W44:X44"/>
    <mergeCell ref="C43:L43"/>
    <mergeCell ref="M43:N43"/>
    <mergeCell ref="O43:P43"/>
    <mergeCell ref="Q43:R43"/>
    <mergeCell ref="S43:T43"/>
    <mergeCell ref="AO29:AX29"/>
    <mergeCell ref="AY29:BH29"/>
    <mergeCell ref="AO30:AX30"/>
    <mergeCell ref="AY30:BH30"/>
    <mergeCell ref="U43:V43"/>
    <mergeCell ref="W43:X43"/>
    <mergeCell ref="O41:P41"/>
    <mergeCell ref="Q41:R41"/>
    <mergeCell ref="S41:T41"/>
    <mergeCell ref="U41:V41"/>
    <mergeCell ref="W41:X41"/>
    <mergeCell ref="AY26:BH26"/>
    <mergeCell ref="AO27:AX27"/>
    <mergeCell ref="AY27:BH27"/>
    <mergeCell ref="AO28:AX28"/>
    <mergeCell ref="AY28:BH28"/>
    <mergeCell ref="K24:P24"/>
    <mergeCell ref="AO24:AX24"/>
    <mergeCell ref="AY24:BH24"/>
    <mergeCell ref="AO25:AX25"/>
    <mergeCell ref="AY25:BH25"/>
    <mergeCell ref="AY21:BH21"/>
    <mergeCell ref="AO22:AX22"/>
    <mergeCell ref="AY22:BH22"/>
    <mergeCell ref="AO23:AX23"/>
    <mergeCell ref="AY23:BH23"/>
    <mergeCell ref="AY15:BH15"/>
    <mergeCell ref="AO16:AX16"/>
    <mergeCell ref="AY16:BH16"/>
    <mergeCell ref="K17:P17"/>
    <mergeCell ref="AO17:AX17"/>
    <mergeCell ref="AY17:BH17"/>
    <mergeCell ref="K18:P23"/>
    <mergeCell ref="AO18:AX18"/>
    <mergeCell ref="AY18:BH18"/>
    <mergeCell ref="AO19:AX19"/>
    <mergeCell ref="AY19:BH19"/>
    <mergeCell ref="AO20:AX20"/>
    <mergeCell ref="AY20:BH20"/>
    <mergeCell ref="AY12:BH12"/>
    <mergeCell ref="AO13:AX13"/>
    <mergeCell ref="AY13:BH13"/>
    <mergeCell ref="AO14:AX14"/>
    <mergeCell ref="AY14:BH14"/>
    <mergeCell ref="C11:H11"/>
    <mergeCell ref="AO11:AX11"/>
    <mergeCell ref="AY11:BH11"/>
    <mergeCell ref="U42:V42"/>
    <mergeCell ref="W42:X42"/>
    <mergeCell ref="C42:L42"/>
    <mergeCell ref="M42:N42"/>
    <mergeCell ref="O42:P42"/>
    <mergeCell ref="Q42:R42"/>
    <mergeCell ref="S42:T42"/>
    <mergeCell ref="C39:L39"/>
    <mergeCell ref="C28:K28"/>
    <mergeCell ref="L28:N28"/>
    <mergeCell ref="AO26:AX26"/>
    <mergeCell ref="AO21:AX21"/>
    <mergeCell ref="AO15:AX15"/>
    <mergeCell ref="AO12:AX12"/>
    <mergeCell ref="C41:L41"/>
    <mergeCell ref="M41:N41"/>
    <mergeCell ref="C40:L40"/>
    <mergeCell ref="M40:N40"/>
    <mergeCell ref="O40:P40"/>
    <mergeCell ref="Q40:R40"/>
    <mergeCell ref="S40:T40"/>
    <mergeCell ref="U40:V40"/>
    <mergeCell ref="W40:X40"/>
    <mergeCell ref="D18:I21"/>
    <mergeCell ref="D17:I17"/>
    <mergeCell ref="M39:P39"/>
    <mergeCell ref="Q39:T39"/>
    <mergeCell ref="U39:X39"/>
    <mergeCell ref="C15:I15"/>
    <mergeCell ref="J15:P15"/>
    <mergeCell ref="C3:I3"/>
    <mergeCell ref="J3:P3"/>
    <mergeCell ref="Q3:W3"/>
    <mergeCell ref="C37:L37"/>
    <mergeCell ref="C38:L38"/>
    <mergeCell ref="C32:K32"/>
    <mergeCell ref="L32:N32"/>
    <mergeCell ref="C34:K34"/>
    <mergeCell ref="L34:N34"/>
    <mergeCell ref="C29:K29"/>
    <mergeCell ref="L29:N29"/>
    <mergeCell ref="C30:K30"/>
    <mergeCell ref="L30:N30"/>
    <mergeCell ref="C31:K31"/>
    <mergeCell ref="L31:N31"/>
    <mergeCell ref="C33:K33"/>
    <mergeCell ref="L33:N33"/>
    <mergeCell ref="M37:X37"/>
    <mergeCell ref="M38:X38"/>
  </mergeCells>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63"/>
  <sheetViews>
    <sheetView showGridLines="0" zoomScale="85" zoomScaleNormal="85" workbookViewId="0">
      <selection activeCell="O11" sqref="O11"/>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304</v>
      </c>
      <c r="AB2" s="27"/>
      <c r="AC2" s="27"/>
      <c r="AD2" s="27"/>
      <c r="AE2" s="334"/>
      <c r="AF2" s="334"/>
      <c r="AG2" s="334"/>
      <c r="AH2" s="334"/>
      <c r="AI2" s="334"/>
      <c r="AJ2" s="334"/>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8"/>
      <c r="X3" s="27"/>
      <c r="Y3" s="50" t="s">
        <v>94</v>
      </c>
      <c r="Z3" s="50" t="s">
        <v>94</v>
      </c>
      <c r="AA3" s="50" t="s">
        <v>94</v>
      </c>
      <c r="AB3" s="273"/>
      <c r="AC3" s="273"/>
      <c r="AD3" s="273"/>
      <c r="AE3" s="361"/>
      <c r="AF3" s="361"/>
      <c r="AG3" s="361"/>
      <c r="AH3" s="361"/>
      <c r="AI3" s="361"/>
      <c r="AJ3" s="361"/>
      <c r="AK3" s="361"/>
      <c r="AL3" s="334"/>
      <c r="AM3" s="337"/>
      <c r="AN3" s="337"/>
      <c r="AO3" s="337"/>
      <c r="AP3" s="336"/>
      <c r="AQ3" s="333"/>
      <c r="AR3" s="333"/>
      <c r="AS3" s="333"/>
      <c r="AT3" s="333"/>
      <c r="AU3" s="333"/>
      <c r="AV3" s="333"/>
      <c r="AW3" s="333"/>
      <c r="AX3" s="333"/>
      <c r="AY3" s="333"/>
      <c r="AZ3" s="333"/>
      <c r="BA3" s="333"/>
      <c r="BB3" s="333"/>
      <c r="BC3" s="333"/>
      <c r="BD3" s="333"/>
      <c r="BE3" s="333"/>
      <c r="BF3" s="333"/>
      <c r="BG3" s="333"/>
      <c r="BH3" s="333"/>
    </row>
    <row r="4" spans="2:6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7" t="s">
        <v>33</v>
      </c>
      <c r="X4" s="27"/>
      <c r="Y4" s="46" t="s">
        <v>34</v>
      </c>
      <c r="Z4" s="45" t="s">
        <v>35</v>
      </c>
      <c r="AA4" s="44" t="s">
        <v>36</v>
      </c>
      <c r="AB4" s="262"/>
      <c r="AC4" s="262"/>
      <c r="AD4" s="262"/>
      <c r="AE4" s="335"/>
      <c r="AF4" s="335"/>
      <c r="AG4" s="335"/>
      <c r="AH4" s="335"/>
      <c r="AI4" s="335"/>
      <c r="AJ4" s="335"/>
      <c r="AK4" s="335"/>
      <c r="AL4" s="334"/>
      <c r="AM4" s="335"/>
      <c r="AN4" s="335"/>
      <c r="AO4" s="335"/>
      <c r="AP4" s="33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56" t="s">
        <v>37</v>
      </c>
      <c r="C5" s="40" t="s">
        <v>35</v>
      </c>
      <c r="D5" s="39" t="s">
        <v>35</v>
      </c>
      <c r="E5" s="39" t="s">
        <v>35</v>
      </c>
      <c r="F5" s="39" t="s">
        <v>35</v>
      </c>
      <c r="G5" s="39" t="s">
        <v>35</v>
      </c>
      <c r="H5" s="38"/>
      <c r="I5" s="124" t="s">
        <v>36</v>
      </c>
      <c r="J5" s="119" t="s">
        <v>36</v>
      </c>
      <c r="K5" s="118" t="s">
        <v>36</v>
      </c>
      <c r="L5" s="118" t="s">
        <v>36</v>
      </c>
      <c r="M5" s="118" t="s">
        <v>36</v>
      </c>
      <c r="N5" s="62"/>
      <c r="O5" s="38"/>
      <c r="P5" s="37"/>
      <c r="Q5" s="63" t="s">
        <v>34</v>
      </c>
      <c r="R5" s="42" t="s">
        <v>34</v>
      </c>
      <c r="S5" s="42" t="s">
        <v>34</v>
      </c>
      <c r="T5" s="42" t="s">
        <v>34</v>
      </c>
      <c r="U5" s="42" t="s">
        <v>34</v>
      </c>
      <c r="V5" s="62"/>
      <c r="W5" s="61"/>
      <c r="X5" s="27"/>
      <c r="Y5" s="26">
        <f>COUNTIF($C5:$W5,"F")</f>
        <v>5</v>
      </c>
      <c r="Z5" s="26">
        <f>COUNTIF($C5:$W5,"S")</f>
        <v>5</v>
      </c>
      <c r="AA5" s="26">
        <f>COUNTIF($C5:$W5,"N")</f>
        <v>5</v>
      </c>
      <c r="AB5" s="262"/>
      <c r="AC5" s="127"/>
      <c r="AD5" s="127"/>
      <c r="AE5" s="335"/>
      <c r="AF5" s="335"/>
      <c r="AG5" s="335"/>
      <c r="AH5" s="335"/>
      <c r="AI5" s="335"/>
      <c r="AJ5" s="335"/>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56" t="s">
        <v>38</v>
      </c>
      <c r="C6" s="117" t="s">
        <v>36</v>
      </c>
      <c r="D6" s="116" t="s">
        <v>36</v>
      </c>
      <c r="E6" s="116" t="s">
        <v>36</v>
      </c>
      <c r="F6" s="116" t="s">
        <v>36</v>
      </c>
      <c r="G6" s="59"/>
      <c r="H6" s="56"/>
      <c r="I6" s="70"/>
      <c r="J6" s="57" t="s">
        <v>34</v>
      </c>
      <c r="K6" s="46" t="s">
        <v>34</v>
      </c>
      <c r="L6" s="46" t="s">
        <v>34</v>
      </c>
      <c r="M6" s="46" t="s">
        <v>34</v>
      </c>
      <c r="N6" s="46" t="s">
        <v>34</v>
      </c>
      <c r="O6" s="59"/>
      <c r="P6" s="68"/>
      <c r="Q6" s="60" t="s">
        <v>35</v>
      </c>
      <c r="R6" s="45" t="s">
        <v>35</v>
      </c>
      <c r="S6" s="45" t="s">
        <v>35</v>
      </c>
      <c r="T6" s="45" t="s">
        <v>35</v>
      </c>
      <c r="U6" s="45" t="s">
        <v>35</v>
      </c>
      <c r="V6" s="56"/>
      <c r="W6" s="123" t="s">
        <v>36</v>
      </c>
      <c r="X6" s="27"/>
      <c r="Y6" s="26">
        <f>COUNTIF($C6:$W6,"F")</f>
        <v>5</v>
      </c>
      <c r="Z6" s="26">
        <f>COUNTIF($C6:$W6,"S")</f>
        <v>5</v>
      </c>
      <c r="AA6" s="26">
        <f>COUNTIF($C6:$W6,"N")</f>
        <v>5</v>
      </c>
      <c r="AB6" s="262"/>
      <c r="AC6" s="127"/>
      <c r="AD6" s="127"/>
      <c r="AE6" s="335"/>
      <c r="AF6" s="335"/>
      <c r="AG6" s="335"/>
      <c r="AH6" s="335"/>
      <c r="AI6" s="335"/>
      <c r="AJ6" s="335"/>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56" t="s">
        <v>39</v>
      </c>
      <c r="C7" s="31" t="s">
        <v>34</v>
      </c>
      <c r="D7" s="30" t="s">
        <v>34</v>
      </c>
      <c r="E7" s="30" t="s">
        <v>34</v>
      </c>
      <c r="F7" s="30" t="s">
        <v>34</v>
      </c>
      <c r="G7" s="30" t="s">
        <v>34</v>
      </c>
      <c r="H7" s="29"/>
      <c r="I7" s="65"/>
      <c r="J7" s="35" t="s">
        <v>35</v>
      </c>
      <c r="K7" s="34" t="s">
        <v>35</v>
      </c>
      <c r="L7" s="34" t="s">
        <v>35</v>
      </c>
      <c r="M7" s="34" t="s">
        <v>35</v>
      </c>
      <c r="N7" s="34" t="s">
        <v>35</v>
      </c>
      <c r="O7" s="33"/>
      <c r="P7" s="122" t="s">
        <v>36</v>
      </c>
      <c r="Q7" s="115" t="s">
        <v>36</v>
      </c>
      <c r="R7" s="114" t="s">
        <v>36</v>
      </c>
      <c r="S7" s="114" t="s">
        <v>36</v>
      </c>
      <c r="T7" s="114" t="s">
        <v>36</v>
      </c>
      <c r="U7" s="29"/>
      <c r="V7" s="33"/>
      <c r="W7" s="53"/>
      <c r="X7" s="262"/>
      <c r="Y7" s="26">
        <f>COUNTIF($C7:$W7,"F")</f>
        <v>5</v>
      </c>
      <c r="Z7" s="26">
        <f>COUNTIF($C7:$W7,"S")</f>
        <v>5</v>
      </c>
      <c r="AA7" s="26">
        <f>COUNTIF($C7:$W7,"N")</f>
        <v>5</v>
      </c>
      <c r="AB7" s="127"/>
      <c r="AC7" s="262"/>
      <c r="AD7" s="262"/>
      <c r="AE7" s="335"/>
      <c r="AF7" s="335"/>
      <c r="AG7" s="335"/>
      <c r="AH7" s="335"/>
      <c r="AI7" s="335"/>
      <c r="AJ7" s="335"/>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s="78" customFormat="1" ht="14.1" x14ac:dyDescent="0.35">
      <c r="B8" s="262"/>
      <c r="C8" s="127"/>
      <c r="D8" s="127"/>
      <c r="E8" s="262"/>
      <c r="F8" s="127"/>
      <c r="G8" s="262"/>
      <c r="H8" s="262"/>
      <c r="I8" s="262"/>
      <c r="J8" s="262"/>
      <c r="K8" s="127"/>
      <c r="L8" s="127"/>
      <c r="M8" s="262"/>
      <c r="N8" s="127"/>
      <c r="O8" s="262"/>
      <c r="P8" s="262"/>
      <c r="Q8" s="127"/>
      <c r="R8" s="127"/>
      <c r="S8" s="127"/>
      <c r="T8" s="127"/>
      <c r="U8" s="262"/>
      <c r="V8" s="127"/>
      <c r="W8" s="262"/>
      <c r="X8" s="262"/>
      <c r="Y8" s="127"/>
      <c r="Z8" s="127"/>
      <c r="AA8" s="127"/>
      <c r="AB8" s="127"/>
      <c r="AC8" s="127"/>
      <c r="AD8" s="127"/>
      <c r="AE8" s="335"/>
      <c r="AF8" s="335"/>
      <c r="AG8" s="335"/>
      <c r="AH8" s="335"/>
      <c r="AI8" s="335"/>
      <c r="AJ8" s="335"/>
      <c r="AK8" s="335"/>
      <c r="AL8" s="339"/>
      <c r="AM8" s="336"/>
      <c r="AN8" s="336"/>
      <c r="AO8" s="336"/>
      <c r="AP8" s="333"/>
      <c r="AQ8" s="339"/>
      <c r="AR8" s="339"/>
      <c r="AS8" s="339"/>
      <c r="AT8" s="339"/>
      <c r="AU8" s="339"/>
      <c r="AV8" s="339"/>
      <c r="AW8" s="339"/>
      <c r="AX8" s="339"/>
      <c r="AY8" s="339"/>
      <c r="AZ8" s="339"/>
      <c r="BA8" s="339"/>
      <c r="BB8" s="339"/>
      <c r="BC8" s="339"/>
      <c r="BD8" s="339"/>
      <c r="BE8" s="339"/>
      <c r="BF8" s="339"/>
      <c r="BG8" s="339"/>
      <c r="BH8" s="339"/>
    </row>
    <row r="9" spans="2:60" ht="19.5" customHeight="1" x14ac:dyDescent="0.25">
      <c r="B9" s="262"/>
      <c r="C9" s="272" t="s">
        <v>282</v>
      </c>
      <c r="D9" s="127"/>
      <c r="E9" s="127"/>
      <c r="F9" s="127"/>
      <c r="G9" s="127"/>
      <c r="H9" s="262"/>
      <c r="I9" s="262"/>
      <c r="J9" s="127"/>
      <c r="K9" s="127"/>
      <c r="L9" s="127"/>
      <c r="M9" s="127"/>
      <c r="N9" s="127"/>
      <c r="O9" s="127"/>
      <c r="P9" s="127"/>
      <c r="Q9" s="262"/>
      <c r="R9" s="262"/>
      <c r="S9" s="262"/>
      <c r="T9" s="262"/>
      <c r="U9" s="262"/>
      <c r="V9" s="127"/>
      <c r="W9" s="127"/>
      <c r="X9" s="262"/>
      <c r="Y9" s="26"/>
      <c r="Z9" s="26"/>
      <c r="AA9" s="26"/>
      <c r="AB9" s="27"/>
      <c r="AE9" s="245" t="s">
        <v>276</v>
      </c>
      <c r="AF9" s="254"/>
      <c r="AG9" s="254"/>
      <c r="AH9" s="254"/>
      <c r="AI9" s="254"/>
      <c r="AJ9" s="254"/>
      <c r="AK9" s="254"/>
    </row>
    <row r="10" spans="2:60" s="78" customFormat="1" ht="15.75" customHeight="1" thickBot="1" x14ac:dyDescent="0.4">
      <c r="B10" s="262"/>
      <c r="C10" s="127"/>
      <c r="D10" s="127"/>
      <c r="E10" s="262"/>
      <c r="F10" s="127"/>
      <c r="G10" s="262"/>
      <c r="H10" s="262"/>
      <c r="I10" s="262"/>
      <c r="J10" s="262"/>
      <c r="K10" s="127"/>
      <c r="L10" s="127"/>
      <c r="M10" s="262"/>
      <c r="N10" s="127"/>
      <c r="O10" s="262"/>
      <c r="P10" s="262"/>
      <c r="Q10" s="127"/>
      <c r="R10" s="127"/>
      <c r="S10" s="127"/>
      <c r="T10" s="127"/>
      <c r="U10" s="262"/>
      <c r="V10" s="127"/>
      <c r="W10" s="262"/>
      <c r="X10" s="262"/>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0" s="78" customFormat="1" ht="19.5" customHeight="1" x14ac:dyDescent="0.35">
      <c r="B11" s="262"/>
      <c r="C11" s="362" t="s">
        <v>242</v>
      </c>
      <c r="D11" s="362"/>
      <c r="E11" s="362"/>
      <c r="F11" s="362"/>
      <c r="G11" s="362"/>
      <c r="H11" s="362"/>
      <c r="I11" s="262">
        <v>40</v>
      </c>
      <c r="J11" s="262"/>
      <c r="K11" s="127"/>
      <c r="L11" s="127"/>
      <c r="M11" s="262"/>
      <c r="N11" s="127"/>
      <c r="O11" s="262"/>
      <c r="P11" s="262"/>
      <c r="Q11" s="127"/>
      <c r="R11" s="127"/>
      <c r="S11" s="127"/>
      <c r="T11" s="127"/>
      <c r="U11" s="262"/>
      <c r="V11" s="127"/>
      <c r="W11" s="262"/>
      <c r="X11" s="262"/>
      <c r="Y11" s="127"/>
      <c r="Z11" s="127"/>
      <c r="AA11" s="127"/>
      <c r="AB11" s="127"/>
      <c r="AC11" s="127"/>
      <c r="AD11" s="127"/>
      <c r="AE11" s="274" t="s">
        <v>255</v>
      </c>
      <c r="AF11" s="275"/>
      <c r="AG11" s="275"/>
      <c r="AH11" s="275"/>
      <c r="AI11" s="275"/>
      <c r="AJ11" s="275"/>
      <c r="AK11" s="275"/>
      <c r="AL11" s="275"/>
      <c r="AM11" s="275"/>
      <c r="AN11" s="276"/>
      <c r="AO11" s="363">
        <f>$L26*$L28*$M36</f>
        <v>11368.000000000002</v>
      </c>
      <c r="AP11" s="364"/>
      <c r="AQ11" s="364"/>
      <c r="AR11" s="364"/>
      <c r="AS11" s="364"/>
      <c r="AT11" s="364"/>
      <c r="AU11" s="364"/>
      <c r="AV11" s="364"/>
      <c r="AW11" s="364"/>
      <c r="AX11" s="365"/>
      <c r="AY11" s="363">
        <f>$L27*$L28*$M36</f>
        <v>15288.000000000002</v>
      </c>
      <c r="AZ11" s="364"/>
      <c r="BA11" s="364"/>
      <c r="BB11" s="364"/>
      <c r="BC11" s="364"/>
      <c r="BD11" s="364"/>
      <c r="BE11" s="364"/>
      <c r="BF11" s="364"/>
      <c r="BG11" s="364"/>
      <c r="BH11" s="365"/>
    </row>
    <row r="12" spans="2:60" ht="19.5" customHeight="1" x14ac:dyDescent="0.25">
      <c r="C12" s="258" t="s">
        <v>243</v>
      </c>
      <c r="I12" s="26">
        <v>3</v>
      </c>
      <c r="AE12" s="277" t="s">
        <v>256</v>
      </c>
      <c r="AF12" s="278"/>
      <c r="AG12" s="278"/>
      <c r="AH12" s="278"/>
      <c r="AI12" s="278"/>
      <c r="AJ12" s="278"/>
      <c r="AK12" s="278"/>
      <c r="AL12" s="278"/>
      <c r="AM12" s="278"/>
      <c r="AN12" s="279"/>
      <c r="AO12" s="372">
        <f>$L28*$L29</f>
        <v>0</v>
      </c>
      <c r="AP12" s="373"/>
      <c r="AQ12" s="373"/>
      <c r="AR12" s="373"/>
      <c r="AS12" s="373"/>
      <c r="AT12" s="373"/>
      <c r="AU12" s="373"/>
      <c r="AV12" s="373"/>
      <c r="AW12" s="373"/>
      <c r="AX12" s="374"/>
      <c r="AY12" s="372">
        <f>$L28*$L29</f>
        <v>0</v>
      </c>
      <c r="AZ12" s="373"/>
      <c r="BA12" s="373"/>
      <c r="BB12" s="373"/>
      <c r="BC12" s="373"/>
      <c r="BD12" s="373"/>
      <c r="BE12" s="373"/>
      <c r="BF12" s="373"/>
      <c r="BG12" s="373"/>
      <c r="BH12" s="374"/>
    </row>
    <row r="13" spans="2:60" ht="19.5" customHeight="1" x14ac:dyDescent="0.25">
      <c r="C13" s="258" t="s">
        <v>244</v>
      </c>
      <c r="I13" s="26">
        <v>3</v>
      </c>
      <c r="AE13" s="277" t="s">
        <v>257</v>
      </c>
      <c r="AF13" s="278"/>
      <c r="AG13" s="278"/>
      <c r="AH13" s="278"/>
      <c r="AI13" s="278"/>
      <c r="AJ13" s="278"/>
      <c r="AK13" s="278"/>
      <c r="AL13" s="278"/>
      <c r="AM13" s="278"/>
      <c r="AN13" s="279"/>
      <c r="AO13" s="375">
        <f>$M40+$Q40+$U40</f>
        <v>5</v>
      </c>
      <c r="AP13" s="376"/>
      <c r="AQ13" s="376"/>
      <c r="AR13" s="376"/>
      <c r="AS13" s="376"/>
      <c r="AT13" s="376"/>
      <c r="AU13" s="376"/>
      <c r="AV13" s="376"/>
      <c r="AW13" s="376"/>
      <c r="AX13" s="377"/>
      <c r="AY13" s="375">
        <f>$M40+$Q40+$U40</f>
        <v>5</v>
      </c>
      <c r="AZ13" s="376"/>
      <c r="BA13" s="376"/>
      <c r="BB13" s="376"/>
      <c r="BC13" s="376"/>
      <c r="BD13" s="376"/>
      <c r="BE13" s="376"/>
      <c r="BF13" s="376"/>
      <c r="BG13" s="376"/>
      <c r="BH13" s="377"/>
    </row>
    <row r="14" spans="2:60" ht="19.5" customHeight="1" thickBot="1" x14ac:dyDescent="0.3">
      <c r="C14" s="125"/>
      <c r="AE14" s="280" t="s">
        <v>258</v>
      </c>
      <c r="AF14" s="281"/>
      <c r="AG14" s="281"/>
      <c r="AH14" s="281"/>
      <c r="AI14" s="281"/>
      <c r="AJ14" s="281"/>
      <c r="AK14" s="281"/>
      <c r="AL14" s="281"/>
      <c r="AM14" s="281"/>
      <c r="AN14" s="282"/>
      <c r="AO14" s="378">
        <f>$M40*$O40+$Q40*$S40+$U40*$W40</f>
        <v>40</v>
      </c>
      <c r="AP14" s="379"/>
      <c r="AQ14" s="379"/>
      <c r="AR14" s="379"/>
      <c r="AS14" s="379"/>
      <c r="AT14" s="379"/>
      <c r="AU14" s="379"/>
      <c r="AV14" s="379"/>
      <c r="AW14" s="379"/>
      <c r="AX14" s="380"/>
      <c r="AY14" s="378">
        <f>$M40*$O40+$Q40*$S40+$U40*$W40</f>
        <v>40</v>
      </c>
      <c r="AZ14" s="379"/>
      <c r="BA14" s="379"/>
      <c r="BB14" s="379"/>
      <c r="BC14" s="379"/>
      <c r="BD14" s="379"/>
      <c r="BE14" s="379"/>
      <c r="BF14" s="379"/>
      <c r="BG14" s="379"/>
      <c r="BH14" s="380"/>
    </row>
    <row r="15" spans="2:60"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IF($M$36="",0,(($L$26/$M$35*($M40*$O40+$Q40*$S40+$U40*$W40))*AO12))</f>
        <v>0</v>
      </c>
      <c r="AP15" s="370"/>
      <c r="AQ15" s="370"/>
      <c r="AR15" s="370"/>
      <c r="AS15" s="370"/>
      <c r="AT15" s="370"/>
      <c r="AU15" s="370"/>
      <c r="AV15" s="370"/>
      <c r="AW15" s="370"/>
      <c r="AX15" s="371"/>
      <c r="AY15" s="369">
        <f>IF($M$36="",0,(($L$27/$M$35*($M40*$O40+$Q40*$S40+$U40*$W40))*AY12))</f>
        <v>0</v>
      </c>
      <c r="AZ15" s="370"/>
      <c r="BA15" s="370"/>
      <c r="BB15" s="370"/>
      <c r="BC15" s="370"/>
      <c r="BD15" s="370"/>
      <c r="BE15" s="370"/>
      <c r="BF15" s="370"/>
      <c r="BG15" s="370"/>
      <c r="BH15" s="371"/>
    </row>
    <row r="16" spans="2:60" ht="19.5" customHeight="1" x14ac:dyDescent="0.25">
      <c r="D16" s="230"/>
      <c r="E16" s="230"/>
      <c r="F16" s="230"/>
      <c r="G16" s="230"/>
      <c r="H16" s="230"/>
      <c r="I16" s="229"/>
      <c r="AE16" s="277" t="s">
        <v>260</v>
      </c>
      <c r="AF16" s="278"/>
      <c r="AG16" s="278"/>
      <c r="AH16" s="278"/>
      <c r="AI16" s="278"/>
      <c r="AJ16" s="278"/>
      <c r="AK16" s="278"/>
      <c r="AL16" s="278"/>
      <c r="AM16" s="278"/>
      <c r="AN16" s="279"/>
      <c r="AO16" s="372">
        <f>$L$28*$L$30</f>
        <v>4.9000000000000004</v>
      </c>
      <c r="AP16" s="373"/>
      <c r="AQ16" s="373"/>
      <c r="AR16" s="373"/>
      <c r="AS16" s="373"/>
      <c r="AT16" s="373"/>
      <c r="AU16" s="373"/>
      <c r="AV16" s="373"/>
      <c r="AW16" s="373"/>
      <c r="AX16" s="374"/>
      <c r="AY16" s="372">
        <f>$L$28*$L$30</f>
        <v>4.9000000000000004</v>
      </c>
      <c r="AZ16" s="373"/>
      <c r="BA16" s="373"/>
      <c r="BB16" s="373"/>
      <c r="BC16" s="373"/>
      <c r="BD16" s="373"/>
      <c r="BE16" s="373"/>
      <c r="BF16" s="373"/>
      <c r="BG16" s="373"/>
      <c r="BH16" s="374"/>
    </row>
    <row r="17" spans="3:60" ht="19.5" customHeight="1" x14ac:dyDescent="0.25">
      <c r="C17" s="232" t="s">
        <v>133</v>
      </c>
      <c r="D17" s="381" t="s">
        <v>188</v>
      </c>
      <c r="E17" s="381"/>
      <c r="F17" s="381"/>
      <c r="G17" s="381"/>
      <c r="H17" s="381"/>
      <c r="I17" s="382"/>
      <c r="J17" s="232" t="s">
        <v>133</v>
      </c>
      <c r="K17" s="383" t="s">
        <v>184</v>
      </c>
      <c r="L17" s="383"/>
      <c r="M17" s="383"/>
      <c r="N17" s="383"/>
      <c r="O17" s="383"/>
      <c r="P17" s="383"/>
      <c r="AE17" s="277" t="s">
        <v>261</v>
      </c>
      <c r="AF17" s="278"/>
      <c r="AG17" s="278"/>
      <c r="AH17" s="278"/>
      <c r="AI17" s="278"/>
      <c r="AJ17" s="278"/>
      <c r="AK17" s="278"/>
      <c r="AL17" s="278"/>
      <c r="AM17" s="278"/>
      <c r="AN17" s="279"/>
      <c r="AO17" s="375">
        <f>$M41+$Q41+$U41</f>
        <v>5</v>
      </c>
      <c r="AP17" s="376"/>
      <c r="AQ17" s="376"/>
      <c r="AR17" s="376"/>
      <c r="AS17" s="376"/>
      <c r="AT17" s="376"/>
      <c r="AU17" s="376"/>
      <c r="AV17" s="376"/>
      <c r="AW17" s="376"/>
      <c r="AX17" s="377"/>
      <c r="AY17" s="375">
        <f>$M41+$Q41+$U41</f>
        <v>5</v>
      </c>
      <c r="AZ17" s="376"/>
      <c r="BA17" s="376"/>
      <c r="BB17" s="376"/>
      <c r="BC17" s="376"/>
      <c r="BD17" s="376"/>
      <c r="BE17" s="376"/>
      <c r="BF17" s="376"/>
      <c r="BG17" s="376"/>
      <c r="BH17" s="377"/>
    </row>
    <row r="18" spans="3:60" ht="19.5" customHeight="1" thickBot="1" x14ac:dyDescent="0.3">
      <c r="C18" s="232"/>
      <c r="D18" s="381"/>
      <c r="E18" s="381"/>
      <c r="F18" s="381"/>
      <c r="G18" s="381"/>
      <c r="H18" s="381"/>
      <c r="I18" s="382"/>
      <c r="J18" s="232" t="s">
        <v>134</v>
      </c>
      <c r="K18" s="473" t="s">
        <v>185</v>
      </c>
      <c r="L18" s="473"/>
      <c r="M18" s="473"/>
      <c r="N18" s="473"/>
      <c r="O18" s="473"/>
      <c r="P18" s="473"/>
      <c r="AE18" s="280" t="s">
        <v>262</v>
      </c>
      <c r="AF18" s="281"/>
      <c r="AG18" s="281"/>
      <c r="AH18" s="281"/>
      <c r="AI18" s="281"/>
      <c r="AJ18" s="281"/>
      <c r="AK18" s="281"/>
      <c r="AL18" s="281"/>
      <c r="AM18" s="281"/>
      <c r="AN18" s="282"/>
      <c r="AO18" s="378">
        <f>$M41*$O41+$Q41*$S41+$U41*$W41</f>
        <v>40</v>
      </c>
      <c r="AP18" s="379"/>
      <c r="AQ18" s="379"/>
      <c r="AR18" s="379"/>
      <c r="AS18" s="379"/>
      <c r="AT18" s="379"/>
      <c r="AU18" s="379"/>
      <c r="AV18" s="379"/>
      <c r="AW18" s="379"/>
      <c r="AX18" s="380"/>
      <c r="AY18" s="378">
        <f>$M41*$O41+$Q41*$S41+$U41*$W41</f>
        <v>40</v>
      </c>
      <c r="AZ18" s="379"/>
      <c r="BA18" s="379"/>
      <c r="BB18" s="379"/>
      <c r="BC18" s="379"/>
      <c r="BD18" s="379"/>
      <c r="BE18" s="379"/>
      <c r="BF18" s="379"/>
      <c r="BG18" s="379"/>
      <c r="BH18" s="380"/>
    </row>
    <row r="19" spans="3:60" ht="19.5" customHeight="1" thickTop="1" x14ac:dyDescent="0.25">
      <c r="C19" s="232"/>
      <c r="D19" s="381"/>
      <c r="E19" s="381"/>
      <c r="F19" s="381"/>
      <c r="G19" s="381"/>
      <c r="H19" s="381"/>
      <c r="I19" s="382"/>
      <c r="J19" s="257"/>
      <c r="K19" s="257"/>
      <c r="L19" s="257"/>
      <c r="M19" s="257"/>
      <c r="N19" s="257"/>
      <c r="O19" s="257"/>
      <c r="P19" s="257"/>
      <c r="AE19" s="283" t="s">
        <v>263</v>
      </c>
      <c r="AF19" s="284"/>
      <c r="AG19" s="284"/>
      <c r="AH19" s="284"/>
      <c r="AI19" s="284"/>
      <c r="AJ19" s="284"/>
      <c r="AK19" s="284"/>
      <c r="AL19" s="284"/>
      <c r="AM19" s="284"/>
      <c r="AN19" s="285"/>
      <c r="AO19" s="369">
        <f>IF($M$36="",0,(($L$26/$M$35*($M41*$O41+$Q41*$S41+$U41*$W41))*AO16))</f>
        <v>1894.6666666666665</v>
      </c>
      <c r="AP19" s="370"/>
      <c r="AQ19" s="370"/>
      <c r="AR19" s="370"/>
      <c r="AS19" s="370"/>
      <c r="AT19" s="370"/>
      <c r="AU19" s="370"/>
      <c r="AV19" s="370"/>
      <c r="AW19" s="370"/>
      <c r="AX19" s="371"/>
      <c r="AY19" s="369">
        <f>IF($M$36="",0,(($L$27/$M$35*($M41*$O41+$Q41*$S41+$U41*$W41))*AY16))</f>
        <v>2548</v>
      </c>
      <c r="AZ19" s="370"/>
      <c r="BA19" s="370"/>
      <c r="BB19" s="370"/>
      <c r="BC19" s="370"/>
      <c r="BD19" s="370"/>
      <c r="BE19" s="370"/>
      <c r="BF19" s="370"/>
      <c r="BG19" s="370"/>
      <c r="BH19" s="371"/>
    </row>
    <row r="20" spans="3:60" ht="19.5" customHeight="1" x14ac:dyDescent="0.25">
      <c r="C20" s="232" t="s">
        <v>134</v>
      </c>
      <c r="D20" s="514" t="s">
        <v>166</v>
      </c>
      <c r="E20" s="514"/>
      <c r="F20" s="514"/>
      <c r="G20" s="514"/>
      <c r="H20" s="514"/>
      <c r="I20" s="515"/>
      <c r="J20" s="257"/>
      <c r="K20" s="257"/>
      <c r="L20" s="257"/>
      <c r="M20" s="257"/>
      <c r="N20" s="257"/>
      <c r="O20" s="257"/>
      <c r="P20" s="257"/>
      <c r="AE20" s="277" t="s">
        <v>264</v>
      </c>
      <c r="AF20" s="278"/>
      <c r="AG20" s="278"/>
      <c r="AH20" s="278"/>
      <c r="AI20" s="278"/>
      <c r="AJ20" s="278"/>
      <c r="AK20" s="278"/>
      <c r="AL20" s="278"/>
      <c r="AM20" s="278"/>
      <c r="AN20" s="279"/>
      <c r="AO20" s="372">
        <f>$L28*$L31</f>
        <v>0</v>
      </c>
      <c r="AP20" s="373"/>
      <c r="AQ20" s="373"/>
      <c r="AR20" s="373"/>
      <c r="AS20" s="373"/>
      <c r="AT20" s="373"/>
      <c r="AU20" s="373"/>
      <c r="AV20" s="373"/>
      <c r="AW20" s="373"/>
      <c r="AX20" s="374"/>
      <c r="AY20" s="372">
        <f>$L28*$L31</f>
        <v>0</v>
      </c>
      <c r="AZ20" s="373"/>
      <c r="BA20" s="373"/>
      <c r="BB20" s="373"/>
      <c r="BC20" s="373"/>
      <c r="BD20" s="373"/>
      <c r="BE20" s="373"/>
      <c r="BF20" s="373"/>
      <c r="BG20" s="373"/>
      <c r="BH20" s="374"/>
    </row>
    <row r="21" spans="3:60" ht="19.5" customHeight="1" x14ac:dyDescent="0.25">
      <c r="C21" s="232" t="s">
        <v>135</v>
      </c>
      <c r="D21" s="381" t="s">
        <v>189</v>
      </c>
      <c r="E21" s="381"/>
      <c r="F21" s="381"/>
      <c r="G21" s="381"/>
      <c r="H21" s="381"/>
      <c r="I21" s="382"/>
      <c r="J21" s="257"/>
      <c r="K21" s="257"/>
      <c r="L21" s="257"/>
      <c r="M21" s="257"/>
      <c r="N21" s="257"/>
      <c r="O21" s="257"/>
      <c r="P21" s="257"/>
      <c r="AE21" s="277" t="s">
        <v>265</v>
      </c>
      <c r="AF21" s="278"/>
      <c r="AG21" s="278"/>
      <c r="AH21" s="278"/>
      <c r="AI21" s="278"/>
      <c r="AJ21" s="278"/>
      <c r="AK21" s="278"/>
      <c r="AL21" s="278"/>
      <c r="AM21" s="278"/>
      <c r="AN21" s="279"/>
      <c r="AO21" s="375">
        <f>$Q42</f>
        <v>0</v>
      </c>
      <c r="AP21" s="376"/>
      <c r="AQ21" s="376"/>
      <c r="AR21" s="376"/>
      <c r="AS21" s="376"/>
      <c r="AT21" s="376"/>
      <c r="AU21" s="376"/>
      <c r="AV21" s="376"/>
      <c r="AW21" s="376"/>
      <c r="AX21" s="377"/>
      <c r="AY21" s="375">
        <f>$Q42</f>
        <v>0</v>
      </c>
      <c r="AZ21" s="376"/>
      <c r="BA21" s="376"/>
      <c r="BB21" s="376"/>
      <c r="BC21" s="376"/>
      <c r="BD21" s="376"/>
      <c r="BE21" s="376"/>
      <c r="BF21" s="376"/>
      <c r="BG21" s="376"/>
      <c r="BH21" s="377"/>
    </row>
    <row r="22" spans="3:60" ht="19.5" customHeight="1" thickBot="1" x14ac:dyDescent="0.3">
      <c r="C22" s="257"/>
      <c r="D22" s="381"/>
      <c r="E22" s="381"/>
      <c r="F22" s="381"/>
      <c r="G22" s="381"/>
      <c r="H22" s="381"/>
      <c r="I22" s="382"/>
      <c r="J22" s="257"/>
      <c r="K22" s="257"/>
      <c r="L22" s="257"/>
      <c r="M22" s="257"/>
      <c r="N22" s="257"/>
      <c r="O22" s="257"/>
      <c r="P22" s="257"/>
      <c r="AE22" s="280" t="s">
        <v>266</v>
      </c>
      <c r="AF22" s="281"/>
      <c r="AG22" s="281"/>
      <c r="AH22" s="281"/>
      <c r="AI22" s="281"/>
      <c r="AJ22" s="281"/>
      <c r="AK22" s="281"/>
      <c r="AL22" s="281"/>
      <c r="AM22" s="281"/>
      <c r="AN22" s="282"/>
      <c r="AO22" s="378">
        <f>$Q39*$S39+$Q40*$S40+$Q41*$S41</f>
        <v>0</v>
      </c>
      <c r="AP22" s="379"/>
      <c r="AQ22" s="379"/>
      <c r="AR22" s="379"/>
      <c r="AS22" s="379"/>
      <c r="AT22" s="379"/>
      <c r="AU22" s="379"/>
      <c r="AV22" s="379"/>
      <c r="AW22" s="379"/>
      <c r="AX22" s="380"/>
      <c r="AY22" s="378">
        <f>$Q39*$S39+$Q40*$S40+$Q41*$S41</f>
        <v>0</v>
      </c>
      <c r="AZ22" s="379"/>
      <c r="BA22" s="379"/>
      <c r="BB22" s="379"/>
      <c r="BC22" s="379"/>
      <c r="BD22" s="379"/>
      <c r="BE22" s="379"/>
      <c r="BF22" s="379"/>
      <c r="BG22" s="379"/>
      <c r="BH22" s="380"/>
    </row>
    <row r="23" spans="3:60" ht="19.5" customHeight="1" thickTop="1" x14ac:dyDescent="0.25">
      <c r="C23" s="257"/>
      <c r="D23" s="225"/>
      <c r="E23" s="225"/>
      <c r="F23" s="225"/>
      <c r="G23" s="225"/>
      <c r="H23" s="225"/>
      <c r="I23" s="225"/>
      <c r="J23" s="232"/>
      <c r="K23" s="227"/>
      <c r="L23" s="227"/>
      <c r="M23" s="227"/>
      <c r="N23" s="227"/>
      <c r="O23" s="227"/>
      <c r="P23" s="227"/>
      <c r="AE23" s="283" t="s">
        <v>267</v>
      </c>
      <c r="AF23" s="284"/>
      <c r="AG23" s="284"/>
      <c r="AH23" s="284"/>
      <c r="AI23" s="284"/>
      <c r="AJ23" s="284"/>
      <c r="AK23" s="284"/>
      <c r="AL23" s="284"/>
      <c r="AM23" s="284"/>
      <c r="AN23" s="285"/>
      <c r="AO23" s="369">
        <f>IF($M$36="",0,(($L$26/$M$35*($Q39*$S39+$Q40*$S40+$Q41*$S41))*AO20))</f>
        <v>0</v>
      </c>
      <c r="AP23" s="370"/>
      <c r="AQ23" s="370"/>
      <c r="AR23" s="370"/>
      <c r="AS23" s="370"/>
      <c r="AT23" s="370"/>
      <c r="AU23" s="370"/>
      <c r="AV23" s="370"/>
      <c r="AW23" s="370"/>
      <c r="AX23" s="371"/>
      <c r="AY23" s="369">
        <f>IF($M$36="",0,(($L$27/$M$35*($Q39*$S39+$Q40*$S40+$Q41*$S41))*AY20))</f>
        <v>0</v>
      </c>
      <c r="AZ23" s="370"/>
      <c r="BA23" s="370"/>
      <c r="BB23" s="370"/>
      <c r="BC23" s="370"/>
      <c r="BD23" s="370"/>
      <c r="BE23" s="370"/>
      <c r="BF23" s="370"/>
      <c r="BG23" s="370"/>
      <c r="BH23" s="371"/>
    </row>
    <row r="24" spans="3:60" ht="19.5" customHeight="1" x14ac:dyDescent="0.25">
      <c r="C24" s="261" t="s">
        <v>281</v>
      </c>
      <c r="D24" s="255"/>
      <c r="E24" s="255"/>
      <c r="F24" s="255"/>
      <c r="G24" s="255"/>
      <c r="H24" s="255"/>
      <c r="I24" s="255"/>
      <c r="J24" s="257"/>
      <c r="K24" s="257"/>
      <c r="L24" s="257"/>
      <c r="M24" s="257"/>
      <c r="N24" s="257"/>
      <c r="O24" s="257"/>
      <c r="P24" s="257"/>
      <c r="AE24" s="277" t="s">
        <v>268</v>
      </c>
      <c r="AF24" s="278"/>
      <c r="AG24" s="278"/>
      <c r="AH24" s="278"/>
      <c r="AI24" s="278"/>
      <c r="AJ24" s="278"/>
      <c r="AK24" s="278"/>
      <c r="AL24" s="278"/>
      <c r="AM24" s="278"/>
      <c r="AN24" s="279"/>
      <c r="AO24" s="372">
        <f>$L28*$L32</f>
        <v>9.8000000000000007</v>
      </c>
      <c r="AP24" s="373"/>
      <c r="AQ24" s="373"/>
      <c r="AR24" s="373"/>
      <c r="AS24" s="373"/>
      <c r="AT24" s="373"/>
      <c r="AU24" s="373"/>
      <c r="AV24" s="373"/>
      <c r="AW24" s="373"/>
      <c r="AX24" s="374"/>
      <c r="AY24" s="372">
        <f>$L28*$L32</f>
        <v>9.8000000000000007</v>
      </c>
      <c r="AZ24" s="373"/>
      <c r="BA24" s="373"/>
      <c r="BB24" s="373"/>
      <c r="BC24" s="373"/>
      <c r="BD24" s="373"/>
      <c r="BE24" s="373"/>
      <c r="BF24" s="373"/>
      <c r="BG24" s="373"/>
      <c r="BH24" s="374"/>
    </row>
    <row r="25" spans="3:60" ht="19.5" customHeight="1" thickBot="1" x14ac:dyDescent="0.3">
      <c r="C25" s="257"/>
      <c r="D25" s="257"/>
      <c r="E25" s="257"/>
      <c r="F25" s="257"/>
      <c r="G25" s="257"/>
      <c r="H25" s="257"/>
      <c r="I25" s="257"/>
      <c r="J25" s="257"/>
      <c r="K25" s="257"/>
      <c r="L25" s="257"/>
      <c r="M25" s="257"/>
      <c r="N25" s="257"/>
      <c r="O25" s="257"/>
      <c r="P25" s="257"/>
      <c r="AE25" s="277" t="s">
        <v>269</v>
      </c>
      <c r="AF25" s="278"/>
      <c r="AG25" s="278"/>
      <c r="AH25" s="278"/>
      <c r="AI25" s="278"/>
      <c r="AJ25" s="278"/>
      <c r="AK25" s="278"/>
      <c r="AL25" s="278"/>
      <c r="AM25" s="278"/>
      <c r="AN25" s="279"/>
      <c r="AO25" s="375">
        <f>$U42</f>
        <v>1</v>
      </c>
      <c r="AP25" s="376"/>
      <c r="AQ25" s="376"/>
      <c r="AR25" s="376"/>
      <c r="AS25" s="376"/>
      <c r="AT25" s="376"/>
      <c r="AU25" s="376"/>
      <c r="AV25" s="376"/>
      <c r="AW25" s="376"/>
      <c r="AX25" s="377"/>
      <c r="AY25" s="375">
        <f>$U42</f>
        <v>1</v>
      </c>
      <c r="AZ25" s="376"/>
      <c r="BA25" s="376"/>
      <c r="BB25" s="376"/>
      <c r="BC25" s="376"/>
      <c r="BD25" s="376"/>
      <c r="BE25" s="376"/>
      <c r="BF25" s="376"/>
      <c r="BG25" s="376"/>
      <c r="BH25" s="377"/>
    </row>
    <row r="26" spans="3:60" ht="19.5" customHeight="1" thickBot="1" x14ac:dyDescent="0.3">
      <c r="C26" s="443" t="s">
        <v>279</v>
      </c>
      <c r="D26" s="444"/>
      <c r="E26" s="444"/>
      <c r="F26" s="444"/>
      <c r="G26" s="444"/>
      <c r="H26" s="444"/>
      <c r="I26" s="444"/>
      <c r="J26" s="444"/>
      <c r="K26" s="445"/>
      <c r="L26" s="452">
        <f>Schichtplanrechner!$K$18</f>
        <v>29</v>
      </c>
      <c r="M26" s="453"/>
      <c r="N26" s="454"/>
      <c r="O26" s="257"/>
      <c r="AE26" s="280" t="s">
        <v>270</v>
      </c>
      <c r="AF26" s="281"/>
      <c r="AG26" s="281"/>
      <c r="AH26" s="281"/>
      <c r="AI26" s="281"/>
      <c r="AJ26" s="281"/>
      <c r="AK26" s="281"/>
      <c r="AL26" s="281"/>
      <c r="AM26" s="281"/>
      <c r="AN26" s="282"/>
      <c r="AO26" s="378">
        <f>$U39*$W39+$U40*$W40+$U41*$W41</f>
        <v>8</v>
      </c>
      <c r="AP26" s="379"/>
      <c r="AQ26" s="379"/>
      <c r="AR26" s="379"/>
      <c r="AS26" s="379"/>
      <c r="AT26" s="379"/>
      <c r="AU26" s="379"/>
      <c r="AV26" s="379"/>
      <c r="AW26" s="379"/>
      <c r="AX26" s="380"/>
      <c r="AY26" s="378">
        <f>$U39*$W39+$U40*$W40+$U41*$W41</f>
        <v>8</v>
      </c>
      <c r="AZ26" s="379"/>
      <c r="BA26" s="379"/>
      <c r="BB26" s="379"/>
      <c r="BC26" s="379"/>
      <c r="BD26" s="379"/>
      <c r="BE26" s="379"/>
      <c r="BF26" s="379"/>
      <c r="BG26" s="379"/>
      <c r="BH26" s="380"/>
    </row>
    <row r="27" spans="3:60" ht="19.5" customHeight="1" thickTop="1" thickBot="1" x14ac:dyDescent="0.3">
      <c r="C27" s="455" t="s">
        <v>280</v>
      </c>
      <c r="D27" s="456"/>
      <c r="E27" s="456"/>
      <c r="F27" s="456"/>
      <c r="G27" s="456"/>
      <c r="H27" s="456"/>
      <c r="I27" s="456"/>
      <c r="J27" s="456"/>
      <c r="K27" s="457"/>
      <c r="L27" s="458">
        <f>Schichtplanrechner!$P$17</f>
        <v>39</v>
      </c>
      <c r="M27" s="459"/>
      <c r="N27" s="460"/>
      <c r="O27" s="257"/>
      <c r="AE27" s="286" t="s">
        <v>271</v>
      </c>
      <c r="AF27" s="287"/>
      <c r="AG27" s="287"/>
      <c r="AH27" s="287"/>
      <c r="AI27" s="287"/>
      <c r="AJ27" s="287"/>
      <c r="AK27" s="287"/>
      <c r="AL27" s="287"/>
      <c r="AM27" s="287"/>
      <c r="AN27" s="288"/>
      <c r="AO27" s="392">
        <f>IF($M$36="",0,(($L$26/$M$35*($U39*$W39+$U40*$W40+$U41*$W41))*AO24))</f>
        <v>757.86666666666667</v>
      </c>
      <c r="AP27" s="393"/>
      <c r="AQ27" s="393"/>
      <c r="AR27" s="393"/>
      <c r="AS27" s="393"/>
      <c r="AT27" s="393"/>
      <c r="AU27" s="393"/>
      <c r="AV27" s="393"/>
      <c r="AW27" s="393"/>
      <c r="AX27" s="394"/>
      <c r="AY27" s="392">
        <f>IF($M$36="",0,(($L$27/$M$35*($U39*$W39+$U40*$W40+$U41*$W41))*AY24))</f>
        <v>1019.2</v>
      </c>
      <c r="AZ27" s="393"/>
      <c r="BA27" s="393"/>
      <c r="BB27" s="393"/>
      <c r="BC27" s="393"/>
      <c r="BD27" s="393"/>
      <c r="BE27" s="393"/>
      <c r="BF27" s="393"/>
      <c r="BG27" s="393"/>
      <c r="BH27" s="394"/>
    </row>
    <row r="28" spans="3:60" ht="19.5" customHeight="1" thickTop="1" x14ac:dyDescent="0.25">
      <c r="C28" s="386" t="s">
        <v>246</v>
      </c>
      <c r="D28" s="387"/>
      <c r="E28" s="387"/>
      <c r="F28" s="387"/>
      <c r="G28" s="387"/>
      <c r="H28" s="387"/>
      <c r="I28" s="387"/>
      <c r="J28" s="387"/>
      <c r="K28" s="388"/>
      <c r="L28" s="389">
        <f>Schichtplanrechner!$P$23</f>
        <v>9.8000000000000007</v>
      </c>
      <c r="M28" s="390"/>
      <c r="N28" s="391"/>
      <c r="O28" s="257"/>
      <c r="AE28" s="283" t="s">
        <v>272</v>
      </c>
      <c r="AF28" s="284"/>
      <c r="AG28" s="284"/>
      <c r="AH28" s="284"/>
      <c r="AI28" s="284"/>
      <c r="AJ28" s="284"/>
      <c r="AK28" s="284"/>
      <c r="AL28" s="284"/>
      <c r="AM28" s="284"/>
      <c r="AN28" s="285"/>
      <c r="AO28" s="369">
        <f>AO11+AO15+AO19+AO23+AO27</f>
        <v>14020.533333333335</v>
      </c>
      <c r="AP28" s="370"/>
      <c r="AQ28" s="370"/>
      <c r="AR28" s="370"/>
      <c r="AS28" s="370"/>
      <c r="AT28" s="370"/>
      <c r="AU28" s="370"/>
      <c r="AV28" s="370"/>
      <c r="AW28" s="370"/>
      <c r="AX28" s="371"/>
      <c r="AY28" s="369">
        <f>AY11+AY15+AY19+AY23+AY27</f>
        <v>18855.2</v>
      </c>
      <c r="AZ28" s="370"/>
      <c r="BA28" s="370"/>
      <c r="BB28" s="370"/>
      <c r="BC28" s="370"/>
      <c r="BD28" s="370"/>
      <c r="BE28" s="370"/>
      <c r="BF28" s="370"/>
      <c r="BG28" s="370"/>
      <c r="BH28" s="371"/>
    </row>
    <row r="29" spans="3:60" ht="19.5" customHeight="1" x14ac:dyDescent="0.25">
      <c r="C29" s="386" t="s">
        <v>247</v>
      </c>
      <c r="D29" s="387"/>
      <c r="E29" s="387"/>
      <c r="F29" s="387"/>
      <c r="G29" s="387"/>
      <c r="H29" s="387"/>
      <c r="I29" s="387"/>
      <c r="J29" s="387"/>
      <c r="K29" s="388"/>
      <c r="L29" s="404">
        <f>Schichtplanrechner!$P$24</f>
        <v>0</v>
      </c>
      <c r="M29" s="405"/>
      <c r="N29" s="406"/>
      <c r="O29" s="257"/>
      <c r="AE29" s="289" t="s">
        <v>273</v>
      </c>
      <c r="AF29" s="290"/>
      <c r="AG29" s="290"/>
      <c r="AH29" s="290"/>
      <c r="AI29" s="290"/>
      <c r="AJ29" s="290"/>
      <c r="AK29" s="290"/>
      <c r="AL29" s="290"/>
      <c r="AM29" s="290"/>
      <c r="AN29" s="291"/>
      <c r="AO29" s="407">
        <f>AO28*13</f>
        <v>182266.93333333335</v>
      </c>
      <c r="AP29" s="408"/>
      <c r="AQ29" s="408"/>
      <c r="AR29" s="408"/>
      <c r="AS29" s="408"/>
      <c r="AT29" s="408"/>
      <c r="AU29" s="408"/>
      <c r="AV29" s="408"/>
      <c r="AW29" s="408"/>
      <c r="AX29" s="409"/>
      <c r="AY29" s="407">
        <f>AY28*13</f>
        <v>245117.6</v>
      </c>
      <c r="AZ29" s="408"/>
      <c r="BA29" s="408"/>
      <c r="BB29" s="408"/>
      <c r="BC29" s="408"/>
      <c r="BD29" s="408"/>
      <c r="BE29" s="408"/>
      <c r="BF29" s="408"/>
      <c r="BG29" s="408"/>
      <c r="BH29" s="409"/>
    </row>
    <row r="30" spans="3:60" ht="19.5" customHeight="1" thickBot="1" x14ac:dyDescent="0.3">
      <c r="C30" s="386" t="s">
        <v>248</v>
      </c>
      <c r="D30" s="387"/>
      <c r="E30" s="387"/>
      <c r="F30" s="387"/>
      <c r="G30" s="387"/>
      <c r="H30" s="387"/>
      <c r="I30" s="387"/>
      <c r="J30" s="387"/>
      <c r="K30" s="388"/>
      <c r="L30" s="404">
        <f>Schichtplanrechner!$P$25</f>
        <v>0.5</v>
      </c>
      <c r="M30" s="405"/>
      <c r="N30" s="406"/>
      <c r="O30" s="257"/>
      <c r="AE30" s="292" t="s">
        <v>274</v>
      </c>
      <c r="AF30" s="293"/>
      <c r="AG30" s="293"/>
      <c r="AH30" s="293"/>
      <c r="AI30" s="293"/>
      <c r="AJ30" s="293"/>
      <c r="AK30" s="293"/>
      <c r="AL30" s="293"/>
      <c r="AM30" s="293"/>
      <c r="AN30" s="294"/>
      <c r="AO30" s="395">
        <f>AO29*4</f>
        <v>729067.7333333334</v>
      </c>
      <c r="AP30" s="396"/>
      <c r="AQ30" s="396"/>
      <c r="AR30" s="396"/>
      <c r="AS30" s="396"/>
      <c r="AT30" s="396"/>
      <c r="AU30" s="396"/>
      <c r="AV30" s="396"/>
      <c r="AW30" s="396"/>
      <c r="AX30" s="397"/>
      <c r="AY30" s="395">
        <f>AY29*4</f>
        <v>980470.4</v>
      </c>
      <c r="AZ30" s="396"/>
      <c r="BA30" s="396"/>
      <c r="BB30" s="396"/>
      <c r="BC30" s="396"/>
      <c r="BD30" s="396"/>
      <c r="BE30" s="396"/>
      <c r="BF30" s="396"/>
      <c r="BG30" s="396"/>
      <c r="BH30" s="397"/>
    </row>
    <row r="31" spans="3:60" ht="19.5" customHeight="1" x14ac:dyDescent="0.25">
      <c r="C31" s="386" t="s">
        <v>249</v>
      </c>
      <c r="D31" s="387"/>
      <c r="E31" s="387"/>
      <c r="F31" s="387"/>
      <c r="G31" s="387"/>
      <c r="H31" s="387"/>
      <c r="I31" s="387"/>
      <c r="J31" s="387"/>
      <c r="K31" s="388"/>
      <c r="L31" s="404">
        <f>Schichtplanrechner!$P$26</f>
        <v>0</v>
      </c>
      <c r="M31" s="405"/>
      <c r="N31" s="406"/>
    </row>
    <row r="32" spans="3:60" ht="19.5" customHeight="1" thickBot="1" x14ac:dyDescent="0.3">
      <c r="C32" s="398" t="s">
        <v>250</v>
      </c>
      <c r="D32" s="399"/>
      <c r="E32" s="399"/>
      <c r="F32" s="399"/>
      <c r="G32" s="399"/>
      <c r="H32" s="399"/>
      <c r="I32" s="399"/>
      <c r="J32" s="399"/>
      <c r="K32" s="400"/>
      <c r="L32" s="401">
        <f>Schichtplanrechner!$P$27</f>
        <v>1</v>
      </c>
      <c r="M32" s="402"/>
      <c r="N32" s="403"/>
    </row>
    <row r="33" spans="2:29" ht="19.5" customHeight="1" x14ac:dyDescent="0.25"/>
    <row r="34" spans="2:29" ht="19.5" customHeight="1" thickBot="1" x14ac:dyDescent="0.3">
      <c r="C34" s="245"/>
      <c r="D34" s="8"/>
      <c r="E34" s="8"/>
      <c r="F34" s="8"/>
      <c r="G34" s="8"/>
      <c r="H34" s="8"/>
      <c r="I34" s="8"/>
    </row>
    <row r="35" spans="2:29" ht="19.5" customHeight="1" x14ac:dyDescent="0.25">
      <c r="C35" s="443" t="s">
        <v>244</v>
      </c>
      <c r="D35" s="444"/>
      <c r="E35" s="444"/>
      <c r="F35" s="444"/>
      <c r="G35" s="444"/>
      <c r="H35" s="444"/>
      <c r="I35" s="444"/>
      <c r="J35" s="444"/>
      <c r="K35" s="444"/>
      <c r="L35" s="445"/>
      <c r="M35" s="449">
        <f>I13</f>
        <v>3</v>
      </c>
      <c r="N35" s="450"/>
      <c r="O35" s="450"/>
      <c r="P35" s="450"/>
      <c r="Q35" s="450"/>
      <c r="R35" s="450"/>
      <c r="S35" s="450"/>
      <c r="T35" s="450"/>
      <c r="U35" s="450"/>
      <c r="V35" s="450"/>
      <c r="W35" s="450"/>
      <c r="X35" s="451"/>
    </row>
    <row r="36" spans="2:29" ht="19.5" customHeight="1" x14ac:dyDescent="0.25">
      <c r="C36" s="386" t="s">
        <v>251</v>
      </c>
      <c r="D36" s="387"/>
      <c r="E36" s="387"/>
      <c r="F36" s="387"/>
      <c r="G36" s="387"/>
      <c r="H36" s="387"/>
      <c r="I36" s="387"/>
      <c r="J36" s="387"/>
      <c r="K36" s="387"/>
      <c r="L36" s="388"/>
      <c r="M36" s="414">
        <f>I11</f>
        <v>40</v>
      </c>
      <c r="N36" s="415"/>
      <c r="O36" s="415"/>
      <c r="P36" s="415"/>
      <c r="Q36" s="415"/>
      <c r="R36" s="415"/>
      <c r="S36" s="415"/>
      <c r="T36" s="415"/>
      <c r="U36" s="415"/>
      <c r="V36" s="415"/>
      <c r="W36" s="415"/>
      <c r="X36" s="416"/>
    </row>
    <row r="37" spans="2:29" ht="19.5" customHeight="1" thickBot="1" x14ac:dyDescent="0.3">
      <c r="C37" s="417" t="s">
        <v>283</v>
      </c>
      <c r="D37" s="418"/>
      <c r="E37" s="418"/>
      <c r="F37" s="418"/>
      <c r="G37" s="418"/>
      <c r="H37" s="418"/>
      <c r="I37" s="418"/>
      <c r="J37" s="418"/>
      <c r="K37" s="418"/>
      <c r="L37" s="419"/>
      <c r="M37" s="483" t="s">
        <v>252</v>
      </c>
      <c r="N37" s="483"/>
      <c r="O37" s="483"/>
      <c r="P37" s="483"/>
      <c r="Q37" s="483" t="s">
        <v>32</v>
      </c>
      <c r="R37" s="483"/>
      <c r="S37" s="483"/>
      <c r="T37" s="483"/>
      <c r="U37" s="483" t="s">
        <v>33</v>
      </c>
      <c r="V37" s="483"/>
      <c r="W37" s="483"/>
      <c r="X37" s="483"/>
    </row>
    <row r="38" spans="2:29"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2:29" ht="19.5" customHeight="1" x14ac:dyDescent="0.25">
      <c r="C39" s="427" t="s">
        <v>0</v>
      </c>
      <c r="D39" s="428"/>
      <c r="E39" s="428"/>
      <c r="F39" s="428"/>
      <c r="G39" s="428"/>
      <c r="H39" s="428"/>
      <c r="I39" s="428"/>
      <c r="J39" s="428"/>
      <c r="K39" s="428"/>
      <c r="L39" s="429"/>
      <c r="M39" s="410">
        <v>5</v>
      </c>
      <c r="N39" s="411"/>
      <c r="O39" s="412">
        <v>8</v>
      </c>
      <c r="P39" s="413"/>
      <c r="Q39" s="410">
        <v>0</v>
      </c>
      <c r="R39" s="411"/>
      <c r="S39" s="412">
        <v>0</v>
      </c>
      <c r="T39" s="413"/>
      <c r="U39" s="410">
        <v>0</v>
      </c>
      <c r="V39" s="411"/>
      <c r="W39" s="412">
        <v>0</v>
      </c>
      <c r="X39" s="413"/>
    </row>
    <row r="40" spans="2:29" ht="19.5" customHeight="1" x14ac:dyDescent="0.25">
      <c r="C40" s="386" t="s">
        <v>1</v>
      </c>
      <c r="D40" s="387"/>
      <c r="E40" s="387"/>
      <c r="F40" s="387"/>
      <c r="G40" s="387"/>
      <c r="H40" s="387"/>
      <c r="I40" s="387"/>
      <c r="J40" s="387"/>
      <c r="K40" s="387"/>
      <c r="L40" s="388"/>
      <c r="M40" s="474">
        <v>5</v>
      </c>
      <c r="N40" s="475"/>
      <c r="O40" s="484">
        <v>8</v>
      </c>
      <c r="P40" s="485"/>
      <c r="Q40" s="474">
        <v>0</v>
      </c>
      <c r="R40" s="475"/>
      <c r="S40" s="484">
        <v>0</v>
      </c>
      <c r="T40" s="485"/>
      <c r="U40" s="474">
        <v>0</v>
      </c>
      <c r="V40" s="475"/>
      <c r="W40" s="484">
        <v>0</v>
      </c>
      <c r="X40" s="485"/>
    </row>
    <row r="41" spans="2:29" ht="19.5" customHeight="1" thickBot="1" x14ac:dyDescent="0.3">
      <c r="C41" s="398" t="s">
        <v>2</v>
      </c>
      <c r="D41" s="399"/>
      <c r="E41" s="399"/>
      <c r="F41" s="399"/>
      <c r="G41" s="399"/>
      <c r="H41" s="399"/>
      <c r="I41" s="399"/>
      <c r="J41" s="399"/>
      <c r="K41" s="399"/>
      <c r="L41" s="400"/>
      <c r="M41" s="464">
        <v>4</v>
      </c>
      <c r="N41" s="465"/>
      <c r="O41" s="477">
        <v>8</v>
      </c>
      <c r="P41" s="462"/>
      <c r="Q41" s="476">
        <v>0</v>
      </c>
      <c r="R41" s="477"/>
      <c r="S41" s="477">
        <v>0</v>
      </c>
      <c r="T41" s="462"/>
      <c r="U41" s="476">
        <v>1</v>
      </c>
      <c r="V41" s="477"/>
      <c r="W41" s="477">
        <v>8</v>
      </c>
      <c r="X41" s="478"/>
    </row>
    <row r="42" spans="2:29" ht="19.5" customHeight="1" thickBot="1" x14ac:dyDescent="0.3">
      <c r="C42" s="438" t="s">
        <v>275</v>
      </c>
      <c r="D42" s="439"/>
      <c r="E42" s="439"/>
      <c r="F42" s="439"/>
      <c r="G42" s="439"/>
      <c r="H42" s="439"/>
      <c r="I42" s="439"/>
      <c r="J42" s="439"/>
      <c r="K42" s="439"/>
      <c r="L42" s="440"/>
      <c r="M42" s="441">
        <f>SUM(M39:N41)</f>
        <v>14</v>
      </c>
      <c r="N42" s="442"/>
      <c r="O42" s="479">
        <f>SUM(O39:P41)</f>
        <v>24</v>
      </c>
      <c r="P42" s="480"/>
      <c r="Q42" s="481">
        <f>SUM(Q39:R41)</f>
        <v>0</v>
      </c>
      <c r="R42" s="479"/>
      <c r="S42" s="479">
        <f>SUM(S39:T41)</f>
        <v>0</v>
      </c>
      <c r="T42" s="480"/>
      <c r="U42" s="481">
        <f>SUM(U39:V41)</f>
        <v>1</v>
      </c>
      <c r="V42" s="479"/>
      <c r="W42" s="479">
        <f>SUM(W39:X41)</f>
        <v>8</v>
      </c>
      <c r="X42" s="482"/>
    </row>
    <row r="43" spans="2:29" ht="19.5" customHeight="1" x14ac:dyDescent="0.25"/>
    <row r="44" spans="2:29"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row>
    <row r="45" spans="2:29"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row>
    <row r="46" spans="2:29"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row>
    <row r="47" spans="2:29"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row>
    <row r="48" spans="2:29"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row>
    <row r="49" spans="2:29"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row>
    <row r="50" spans="2:29"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row>
    <row r="51" spans="2:29"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row>
    <row r="52" spans="2:29"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row>
    <row r="53" spans="2:29"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row>
    <row r="54" spans="2:29"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row>
    <row r="55" spans="2:29"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row>
    <row r="56" spans="2:29"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row>
    <row r="57" spans="2:29"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row>
    <row r="58" spans="2:29"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row>
    <row r="59" spans="2:29"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row>
    <row r="60" spans="2:29"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row>
    <row r="61" spans="2:29"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row>
    <row r="62" spans="2:29"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row>
    <row r="63" spans="2:29"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row>
  </sheetData>
  <customSheetViews>
    <customSheetView guid="{585B02F6-D04E-40B0-9C3D-EA9FC2F8BE0E}" scale="85" showGridLines="0" topLeftCell="A14">
      <selection activeCell="O11" sqref="O11"/>
      <pageMargins left="0.7" right="0.7" top="0.78740157499999996" bottom="0.78740157499999996" header="0.3" footer="0.3"/>
    </customSheetView>
    <customSheetView guid="{A3C78327-8DE4-4FA3-9639-BE4895212F26}" scale="85" showGridLines="0" topLeftCell="A14">
      <selection activeCell="O11" sqref="O11"/>
      <pageMargins left="0.7" right="0.7" top="0.78740157499999996" bottom="0.78740157499999996" header="0.3" footer="0.3"/>
    </customSheetView>
  </customSheetViews>
  <mergeCells count="109">
    <mergeCell ref="U42:V42"/>
    <mergeCell ref="W42:X42"/>
    <mergeCell ref="D17:I19"/>
    <mergeCell ref="D20:I20"/>
    <mergeCell ref="D21:I22"/>
    <mergeCell ref="C42:L42"/>
    <mergeCell ref="M42:N42"/>
    <mergeCell ref="O42:P42"/>
    <mergeCell ref="Q42:R42"/>
    <mergeCell ref="S42:T42"/>
    <mergeCell ref="U40:V40"/>
    <mergeCell ref="W40:X40"/>
    <mergeCell ref="C41:L41"/>
    <mergeCell ref="M41:N41"/>
    <mergeCell ref="O41:P41"/>
    <mergeCell ref="Q41:R41"/>
    <mergeCell ref="S41:T41"/>
    <mergeCell ref="U41:V41"/>
    <mergeCell ref="W41:X41"/>
    <mergeCell ref="C40:L40"/>
    <mergeCell ref="M40:N40"/>
    <mergeCell ref="O40:P40"/>
    <mergeCell ref="Q40:R40"/>
    <mergeCell ref="S40:T40"/>
    <mergeCell ref="U38:V38"/>
    <mergeCell ref="W38:X38"/>
    <mergeCell ref="C39:L39"/>
    <mergeCell ref="M39:N39"/>
    <mergeCell ref="O39:P39"/>
    <mergeCell ref="Q39:R39"/>
    <mergeCell ref="S39:T39"/>
    <mergeCell ref="U39:V39"/>
    <mergeCell ref="W39:X39"/>
    <mergeCell ref="C38:L38"/>
    <mergeCell ref="M38:N38"/>
    <mergeCell ref="O38:P38"/>
    <mergeCell ref="Q38:R38"/>
    <mergeCell ref="S38:T38"/>
    <mergeCell ref="C36:L36"/>
    <mergeCell ref="M36:X36"/>
    <mergeCell ref="C37:L37"/>
    <mergeCell ref="M37:P37"/>
    <mergeCell ref="Q37:T37"/>
    <mergeCell ref="U37:X37"/>
    <mergeCell ref="C31:K31"/>
    <mergeCell ref="L31:N31"/>
    <mergeCell ref="C32:K32"/>
    <mergeCell ref="L32:N32"/>
    <mergeCell ref="C35:L35"/>
    <mergeCell ref="M35:X35"/>
    <mergeCell ref="C29:K29"/>
    <mergeCell ref="L29:N29"/>
    <mergeCell ref="AO29:AX29"/>
    <mergeCell ref="AY29:BH29"/>
    <mergeCell ref="C30:K30"/>
    <mergeCell ref="L30:N30"/>
    <mergeCell ref="AO30:AX30"/>
    <mergeCell ref="AY30:BH30"/>
    <mergeCell ref="C27:K27"/>
    <mergeCell ref="L27:N27"/>
    <mergeCell ref="AO27:AX27"/>
    <mergeCell ref="AY27:BH27"/>
    <mergeCell ref="C28:K28"/>
    <mergeCell ref="L28:N28"/>
    <mergeCell ref="AO28:AX28"/>
    <mergeCell ref="AY28:BH28"/>
    <mergeCell ref="AO25:AX25"/>
    <mergeCell ref="AY25:BH25"/>
    <mergeCell ref="C26:K26"/>
    <mergeCell ref="L26:N26"/>
    <mergeCell ref="AO26:AX26"/>
    <mergeCell ref="AY26:BH26"/>
    <mergeCell ref="AO22:AX22"/>
    <mergeCell ref="AY22:BH22"/>
    <mergeCell ref="AO23:AX23"/>
    <mergeCell ref="AY23:BH23"/>
    <mergeCell ref="AO24:AX24"/>
    <mergeCell ref="AY24:BH24"/>
    <mergeCell ref="AO19:AX19"/>
    <mergeCell ref="AY19:BH19"/>
    <mergeCell ref="AO20:AX20"/>
    <mergeCell ref="AY20:BH20"/>
    <mergeCell ref="AO21:AX21"/>
    <mergeCell ref="AY21:BH21"/>
    <mergeCell ref="AO16:AX16"/>
    <mergeCell ref="AY16:BH16"/>
    <mergeCell ref="K17:P17"/>
    <mergeCell ref="AO17:AX17"/>
    <mergeCell ref="AY17:BH17"/>
    <mergeCell ref="K18:P18"/>
    <mergeCell ref="AO18:AX18"/>
    <mergeCell ref="AY18:BH18"/>
    <mergeCell ref="AO13:AX13"/>
    <mergeCell ref="AY13:BH13"/>
    <mergeCell ref="AO14:AX14"/>
    <mergeCell ref="AY14:BH14"/>
    <mergeCell ref="C15:I15"/>
    <mergeCell ref="J15:P15"/>
    <mergeCell ref="AO15:AX15"/>
    <mergeCell ref="AY15:BH15"/>
    <mergeCell ref="AE3:AK3"/>
    <mergeCell ref="C11:H11"/>
    <mergeCell ref="AO11:AX11"/>
    <mergeCell ref="AY11:BH11"/>
    <mergeCell ref="AO12:AX12"/>
    <mergeCell ref="AY12:BH12"/>
    <mergeCell ref="C3:I3"/>
    <mergeCell ref="J3:P3"/>
    <mergeCell ref="Q3:W3"/>
  </mergeCells>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71"/>
  <sheetViews>
    <sheetView showGridLines="0" zoomScale="85" zoomScaleNormal="85" workbookViewId="0">
      <selection activeCell="M13" sqref="M13"/>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114</v>
      </c>
      <c r="AM2" s="26"/>
      <c r="AN2" s="26"/>
      <c r="AO2" s="26"/>
      <c r="AP2" s="26"/>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6" t="s">
        <v>108</v>
      </c>
      <c r="AF3" s="367"/>
      <c r="AG3" s="367"/>
      <c r="AH3" s="367"/>
      <c r="AI3" s="367"/>
      <c r="AJ3" s="367"/>
      <c r="AK3" s="368"/>
      <c r="AM3" s="50" t="s">
        <v>94</v>
      </c>
      <c r="AN3" s="50" t="s">
        <v>94</v>
      </c>
      <c r="AO3" s="50" t="s">
        <v>94</v>
      </c>
      <c r="AP3" s="26"/>
      <c r="AR3" s="333"/>
      <c r="AS3" s="333"/>
      <c r="AT3" s="333"/>
      <c r="AU3" s="333"/>
      <c r="AV3" s="333"/>
      <c r="AW3" s="333"/>
      <c r="AX3" s="333"/>
      <c r="AY3" s="333"/>
      <c r="AZ3" s="333"/>
      <c r="BA3" s="333"/>
      <c r="BB3" s="333"/>
      <c r="BC3" s="333"/>
      <c r="BD3" s="333"/>
      <c r="BE3" s="333"/>
      <c r="BF3" s="333"/>
      <c r="BG3" s="333"/>
      <c r="BH3" s="333"/>
    </row>
    <row r="4" spans="2:6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9" t="s">
        <v>27</v>
      </c>
      <c r="AF4" s="48" t="s">
        <v>28</v>
      </c>
      <c r="AG4" s="48" t="s">
        <v>29</v>
      </c>
      <c r="AH4" s="48" t="s">
        <v>30</v>
      </c>
      <c r="AI4" s="48" t="s">
        <v>31</v>
      </c>
      <c r="AJ4" s="48" t="s">
        <v>32</v>
      </c>
      <c r="AK4" s="47" t="s">
        <v>33</v>
      </c>
      <c r="AM4" s="46" t="s">
        <v>34</v>
      </c>
      <c r="AN4" s="45" t="s">
        <v>35</v>
      </c>
      <c r="AO4" s="44" t="s">
        <v>36</v>
      </c>
      <c r="AP4" s="26"/>
      <c r="AR4" s="333"/>
      <c r="AS4" s="333"/>
      <c r="AT4" s="333"/>
      <c r="AU4" s="333"/>
      <c r="AV4" s="333"/>
      <c r="AW4" s="333"/>
      <c r="AX4" s="333"/>
      <c r="AY4" s="333"/>
      <c r="AZ4" s="333"/>
      <c r="BA4" s="333"/>
      <c r="BB4" s="333"/>
      <c r="BC4" s="333"/>
      <c r="BD4" s="333"/>
      <c r="BE4" s="333"/>
      <c r="BF4" s="333"/>
      <c r="BG4" s="333"/>
      <c r="BH4" s="333"/>
    </row>
    <row r="5" spans="2:60" ht="14.45" thickBot="1" x14ac:dyDescent="0.4">
      <c r="B5" s="36" t="s">
        <v>37</v>
      </c>
      <c r="C5" s="43" t="s">
        <v>34</v>
      </c>
      <c r="D5" s="141" t="s">
        <v>34</v>
      </c>
      <c r="E5" s="141" t="s">
        <v>34</v>
      </c>
      <c r="F5" s="141" t="s">
        <v>34</v>
      </c>
      <c r="G5" s="141" t="s">
        <v>34</v>
      </c>
      <c r="H5" s="62"/>
      <c r="I5" s="73"/>
      <c r="J5" s="140" t="s">
        <v>35</v>
      </c>
      <c r="K5" s="139" t="s">
        <v>35</v>
      </c>
      <c r="L5" s="138" t="s">
        <v>35</v>
      </c>
      <c r="M5" s="139" t="s">
        <v>35</v>
      </c>
      <c r="N5" s="138" t="s">
        <v>35</v>
      </c>
      <c r="O5" s="38"/>
      <c r="P5" s="61"/>
      <c r="Q5" s="63" t="s">
        <v>34</v>
      </c>
      <c r="R5" s="141" t="s">
        <v>34</v>
      </c>
      <c r="S5" s="141" t="s">
        <v>34</v>
      </c>
      <c r="T5" s="141" t="s">
        <v>34</v>
      </c>
      <c r="U5" s="141" t="s">
        <v>34</v>
      </c>
      <c r="V5" s="38"/>
      <c r="W5" s="41"/>
      <c r="X5" s="140" t="s">
        <v>35</v>
      </c>
      <c r="Y5" s="139" t="s">
        <v>35</v>
      </c>
      <c r="Z5" s="138" t="s">
        <v>35</v>
      </c>
      <c r="AA5" s="139" t="s">
        <v>35</v>
      </c>
      <c r="AB5" s="138" t="s">
        <v>35</v>
      </c>
      <c r="AC5" s="38"/>
      <c r="AD5" s="37"/>
      <c r="AE5" s="119" t="s">
        <v>36</v>
      </c>
      <c r="AF5" s="118" t="s">
        <v>36</v>
      </c>
      <c r="AG5" s="118" t="s">
        <v>36</v>
      </c>
      <c r="AH5" s="118" t="s">
        <v>36</v>
      </c>
      <c r="AI5" s="118" t="s">
        <v>36</v>
      </c>
      <c r="AJ5" s="38"/>
      <c r="AK5" s="37"/>
      <c r="AM5" s="26">
        <f>COUNTIF($C5:$AK5,"F")</f>
        <v>10</v>
      </c>
      <c r="AN5" s="26">
        <f>COUNTIF($C5:$AK5,"S")</f>
        <v>10</v>
      </c>
      <c r="AO5" s="26">
        <f>COUNTIF($C5:$AK5,"N")</f>
        <v>5</v>
      </c>
      <c r="AP5" s="26"/>
      <c r="AR5" s="333"/>
      <c r="AS5" s="333"/>
      <c r="AT5" s="333"/>
      <c r="AU5" s="333"/>
      <c r="AV5" s="333"/>
      <c r="AW5" s="333"/>
      <c r="AX5" s="333"/>
      <c r="AY5" s="333"/>
      <c r="AZ5" s="333"/>
      <c r="BA5" s="333"/>
      <c r="BB5" s="333"/>
      <c r="BC5" s="333"/>
      <c r="BD5" s="333"/>
      <c r="BE5" s="333"/>
      <c r="BF5" s="333"/>
      <c r="BG5" s="333"/>
      <c r="BH5" s="333"/>
    </row>
    <row r="6" spans="2:60" ht="14.45" thickBot="1" x14ac:dyDescent="0.4">
      <c r="B6" s="36" t="s">
        <v>38</v>
      </c>
      <c r="C6" s="135" t="s">
        <v>35</v>
      </c>
      <c r="D6" s="134" t="s">
        <v>35</v>
      </c>
      <c r="E6" s="133" t="s">
        <v>35</v>
      </c>
      <c r="F6" s="134" t="s">
        <v>35</v>
      </c>
      <c r="G6" s="133" t="s">
        <v>35</v>
      </c>
      <c r="H6" s="56"/>
      <c r="I6" s="58"/>
      <c r="J6" s="57" t="s">
        <v>34</v>
      </c>
      <c r="K6" s="132" t="s">
        <v>34</v>
      </c>
      <c r="L6" s="132" t="s">
        <v>34</v>
      </c>
      <c r="M6" s="132" t="s">
        <v>34</v>
      </c>
      <c r="N6" s="132" t="s">
        <v>34</v>
      </c>
      <c r="O6" s="56"/>
      <c r="P6" s="55"/>
      <c r="Q6" s="137" t="s">
        <v>35</v>
      </c>
      <c r="R6" s="134" t="s">
        <v>35</v>
      </c>
      <c r="S6" s="133" t="s">
        <v>35</v>
      </c>
      <c r="T6" s="134" t="s">
        <v>35</v>
      </c>
      <c r="U6" s="133" t="s">
        <v>35</v>
      </c>
      <c r="V6" s="56"/>
      <c r="W6" s="70"/>
      <c r="X6" s="117" t="s">
        <v>36</v>
      </c>
      <c r="Y6" s="116" t="s">
        <v>36</v>
      </c>
      <c r="Z6" s="116" t="s">
        <v>36</v>
      </c>
      <c r="AA6" s="116" t="s">
        <v>36</v>
      </c>
      <c r="AB6" s="116" t="s">
        <v>36</v>
      </c>
      <c r="AC6" s="56"/>
      <c r="AD6" s="55"/>
      <c r="AE6" s="57" t="s">
        <v>34</v>
      </c>
      <c r="AF6" s="132" t="s">
        <v>34</v>
      </c>
      <c r="AG6" s="132" t="s">
        <v>34</v>
      </c>
      <c r="AH6" s="132" t="s">
        <v>34</v>
      </c>
      <c r="AI6" s="132" t="s">
        <v>34</v>
      </c>
      <c r="AJ6" s="59"/>
      <c r="AK6" s="68"/>
      <c r="AM6" s="26">
        <f>COUNTIF($C6:$AK6,"F")</f>
        <v>10</v>
      </c>
      <c r="AN6" s="26">
        <f>COUNTIF($C6:$AK6,"S")</f>
        <v>10</v>
      </c>
      <c r="AO6" s="26">
        <f>COUNTIF($C6:$AK6,"N")</f>
        <v>5</v>
      </c>
      <c r="AP6" s="26"/>
      <c r="AR6" s="333"/>
      <c r="AS6" s="333"/>
      <c r="AT6" s="333"/>
      <c r="AU6" s="333"/>
      <c r="AV6" s="333"/>
      <c r="AW6" s="333"/>
      <c r="AX6" s="333"/>
      <c r="AY6" s="333"/>
      <c r="AZ6" s="333"/>
      <c r="BA6" s="333"/>
      <c r="BB6" s="333"/>
      <c r="BC6" s="333"/>
      <c r="BD6" s="333"/>
      <c r="BE6" s="333"/>
      <c r="BF6" s="333"/>
      <c r="BG6" s="333"/>
      <c r="BH6" s="333"/>
    </row>
    <row r="7" spans="2:60" ht="14.45" thickBot="1" x14ac:dyDescent="0.4">
      <c r="B7" s="36" t="s">
        <v>39</v>
      </c>
      <c r="C7" s="57" t="s">
        <v>34</v>
      </c>
      <c r="D7" s="132" t="s">
        <v>34</v>
      </c>
      <c r="E7" s="132" t="s">
        <v>34</v>
      </c>
      <c r="F7" s="132" t="s">
        <v>34</v>
      </c>
      <c r="G7" s="132" t="s">
        <v>34</v>
      </c>
      <c r="H7" s="56"/>
      <c r="I7" s="70"/>
      <c r="J7" s="135" t="s">
        <v>35</v>
      </c>
      <c r="K7" s="134" t="s">
        <v>35</v>
      </c>
      <c r="L7" s="133" t="s">
        <v>35</v>
      </c>
      <c r="M7" s="134" t="s">
        <v>35</v>
      </c>
      <c r="N7" s="133" t="s">
        <v>35</v>
      </c>
      <c r="O7" s="56"/>
      <c r="P7" s="55"/>
      <c r="Q7" s="136" t="s">
        <v>36</v>
      </c>
      <c r="R7" s="116" t="s">
        <v>36</v>
      </c>
      <c r="S7" s="116" t="s">
        <v>36</v>
      </c>
      <c r="T7" s="116" t="s">
        <v>36</v>
      </c>
      <c r="U7" s="116" t="s">
        <v>36</v>
      </c>
      <c r="V7" s="56"/>
      <c r="W7" s="70"/>
      <c r="X7" s="57" t="s">
        <v>34</v>
      </c>
      <c r="Y7" s="132" t="s">
        <v>34</v>
      </c>
      <c r="Z7" s="132" t="s">
        <v>34</v>
      </c>
      <c r="AA7" s="132" t="s">
        <v>34</v>
      </c>
      <c r="AB7" s="132" t="s">
        <v>34</v>
      </c>
      <c r="AC7" s="59"/>
      <c r="AD7" s="68"/>
      <c r="AE7" s="135" t="s">
        <v>35</v>
      </c>
      <c r="AF7" s="134" t="s">
        <v>35</v>
      </c>
      <c r="AG7" s="133" t="s">
        <v>35</v>
      </c>
      <c r="AH7" s="134" t="s">
        <v>35</v>
      </c>
      <c r="AI7" s="133" t="s">
        <v>35</v>
      </c>
      <c r="AJ7" s="56"/>
      <c r="AK7" s="68"/>
      <c r="AM7" s="26">
        <f>COUNTIF($C7:$AK7,"F")</f>
        <v>10</v>
      </c>
      <c r="AN7" s="26">
        <f>COUNTIF($C7:$AK7,"S")</f>
        <v>10</v>
      </c>
      <c r="AO7" s="26">
        <f>COUNTIF($C7:$AK7,"N")</f>
        <v>5</v>
      </c>
      <c r="AP7" s="26"/>
      <c r="AR7" s="333"/>
      <c r="AS7" s="333"/>
      <c r="AT7" s="333"/>
      <c r="AU7" s="333"/>
      <c r="AV7" s="333"/>
      <c r="AW7" s="333"/>
      <c r="AX7" s="333"/>
      <c r="AY7" s="333"/>
      <c r="AZ7" s="333"/>
      <c r="BA7" s="333"/>
      <c r="BB7" s="333"/>
      <c r="BC7" s="333"/>
      <c r="BD7" s="333"/>
      <c r="BE7" s="333"/>
      <c r="BF7" s="333"/>
      <c r="BG7" s="333"/>
      <c r="BH7" s="333"/>
    </row>
    <row r="8" spans="2:60" ht="14.45" thickBot="1" x14ac:dyDescent="0.4">
      <c r="B8" s="36" t="s">
        <v>40</v>
      </c>
      <c r="C8" s="135" t="s">
        <v>35</v>
      </c>
      <c r="D8" s="134" t="s">
        <v>35</v>
      </c>
      <c r="E8" s="133" t="s">
        <v>35</v>
      </c>
      <c r="F8" s="134" t="s">
        <v>35</v>
      </c>
      <c r="G8" s="133" t="s">
        <v>35</v>
      </c>
      <c r="H8" s="56"/>
      <c r="I8" s="70"/>
      <c r="J8" s="117" t="s">
        <v>36</v>
      </c>
      <c r="K8" s="116" t="s">
        <v>36</v>
      </c>
      <c r="L8" s="116" t="s">
        <v>36</v>
      </c>
      <c r="M8" s="116" t="s">
        <v>36</v>
      </c>
      <c r="N8" s="116" t="s">
        <v>36</v>
      </c>
      <c r="O8" s="56"/>
      <c r="P8" s="55"/>
      <c r="Q8" s="67" t="s">
        <v>34</v>
      </c>
      <c r="R8" s="132" t="s">
        <v>34</v>
      </c>
      <c r="S8" s="132" t="s">
        <v>34</v>
      </c>
      <c r="T8" s="132" t="s">
        <v>34</v>
      </c>
      <c r="U8" s="132" t="s">
        <v>34</v>
      </c>
      <c r="V8" s="59"/>
      <c r="W8" s="58"/>
      <c r="X8" s="135" t="s">
        <v>35</v>
      </c>
      <c r="Y8" s="134" t="s">
        <v>35</v>
      </c>
      <c r="Z8" s="133" t="s">
        <v>35</v>
      </c>
      <c r="AA8" s="134" t="s">
        <v>35</v>
      </c>
      <c r="AB8" s="133" t="s">
        <v>35</v>
      </c>
      <c r="AC8" s="56"/>
      <c r="AD8" s="68"/>
      <c r="AE8" s="57" t="s">
        <v>34</v>
      </c>
      <c r="AF8" s="132" t="s">
        <v>34</v>
      </c>
      <c r="AG8" s="132" t="s">
        <v>34</v>
      </c>
      <c r="AH8" s="132" t="s">
        <v>34</v>
      </c>
      <c r="AI8" s="132" t="s">
        <v>34</v>
      </c>
      <c r="AJ8" s="56"/>
      <c r="AK8" s="55"/>
      <c r="AM8" s="26">
        <f>COUNTIF($C8:$AK8,"F")</f>
        <v>10</v>
      </c>
      <c r="AN8" s="26">
        <f>COUNTIF($C8:$AK8,"S")</f>
        <v>10</v>
      </c>
      <c r="AO8" s="26">
        <f>COUNTIF($C8:$AK8,"N")</f>
        <v>5</v>
      </c>
      <c r="AP8" s="26"/>
      <c r="AR8" s="333"/>
      <c r="AS8" s="333"/>
      <c r="AT8" s="333"/>
      <c r="AU8" s="333"/>
      <c r="AV8" s="333"/>
      <c r="AW8" s="333"/>
      <c r="AX8" s="333"/>
      <c r="AY8" s="333"/>
      <c r="AZ8" s="333"/>
      <c r="BA8" s="333"/>
      <c r="BB8" s="333"/>
      <c r="BC8" s="333"/>
      <c r="BD8" s="333"/>
      <c r="BE8" s="333"/>
      <c r="BF8" s="333"/>
      <c r="BG8" s="333"/>
      <c r="BH8" s="333"/>
    </row>
    <row r="9" spans="2:60" ht="14.45" thickBot="1" x14ac:dyDescent="0.4">
      <c r="B9" s="36" t="s">
        <v>53</v>
      </c>
      <c r="C9" s="120" t="s">
        <v>36</v>
      </c>
      <c r="D9" s="114" t="s">
        <v>36</v>
      </c>
      <c r="E9" s="114" t="s">
        <v>36</v>
      </c>
      <c r="F9" s="114" t="s">
        <v>36</v>
      </c>
      <c r="G9" s="114" t="s">
        <v>36</v>
      </c>
      <c r="H9" s="33"/>
      <c r="I9" s="32"/>
      <c r="J9" s="31" t="s">
        <v>34</v>
      </c>
      <c r="K9" s="130" t="s">
        <v>34</v>
      </c>
      <c r="L9" s="130" t="s">
        <v>34</v>
      </c>
      <c r="M9" s="130" t="s">
        <v>34</v>
      </c>
      <c r="N9" s="130" t="s">
        <v>34</v>
      </c>
      <c r="O9" s="29"/>
      <c r="P9" s="28"/>
      <c r="Q9" s="131" t="s">
        <v>35</v>
      </c>
      <c r="R9" s="129" t="s">
        <v>35</v>
      </c>
      <c r="S9" s="128" t="s">
        <v>35</v>
      </c>
      <c r="T9" s="129" t="s">
        <v>35</v>
      </c>
      <c r="U9" s="128" t="s">
        <v>35</v>
      </c>
      <c r="V9" s="33"/>
      <c r="W9" s="65"/>
      <c r="X9" s="31" t="s">
        <v>34</v>
      </c>
      <c r="Y9" s="130" t="s">
        <v>34</v>
      </c>
      <c r="Z9" s="130" t="s">
        <v>34</v>
      </c>
      <c r="AA9" s="130" t="s">
        <v>34</v>
      </c>
      <c r="AB9" s="130" t="s">
        <v>34</v>
      </c>
      <c r="AC9" s="33"/>
      <c r="AD9" s="53"/>
      <c r="AE9" s="66" t="s">
        <v>35</v>
      </c>
      <c r="AF9" s="129" t="s">
        <v>35</v>
      </c>
      <c r="AG9" s="128" t="s">
        <v>35</v>
      </c>
      <c r="AH9" s="129" t="s">
        <v>35</v>
      </c>
      <c r="AI9" s="128" t="s">
        <v>35</v>
      </c>
      <c r="AJ9" s="33"/>
      <c r="AK9" s="53"/>
      <c r="AM9" s="26">
        <f>COUNTIF($C9:$AK9,"F")</f>
        <v>10</v>
      </c>
      <c r="AN9" s="26">
        <f>COUNTIF($C9:$AK9,"S")</f>
        <v>10</v>
      </c>
      <c r="AO9" s="26">
        <f>COUNTIF($C9:$AK9,"N")</f>
        <v>5</v>
      </c>
      <c r="AP9" s="126"/>
      <c r="AR9" s="333"/>
      <c r="AS9" s="333"/>
      <c r="AT9" s="333"/>
      <c r="AU9" s="333"/>
      <c r="AV9" s="333"/>
      <c r="AW9" s="333"/>
      <c r="AX9" s="333"/>
      <c r="AY9" s="333"/>
      <c r="AZ9" s="333"/>
      <c r="BA9" s="333"/>
      <c r="BB9" s="333"/>
      <c r="BC9" s="333"/>
      <c r="BD9" s="333"/>
      <c r="BE9" s="333"/>
      <c r="BF9" s="333"/>
      <c r="BG9" s="333"/>
      <c r="BH9" s="333"/>
    </row>
    <row r="10" spans="2:60" s="78" customFormat="1" ht="14.1" x14ac:dyDescent="0.35">
      <c r="B10" s="52"/>
      <c r="C10" s="127"/>
      <c r="D10" s="127"/>
      <c r="E10" s="52"/>
      <c r="F10" s="127"/>
      <c r="G10" s="52"/>
      <c r="H10" s="52"/>
      <c r="I10" s="52"/>
      <c r="J10" s="52"/>
      <c r="K10" s="127"/>
      <c r="L10" s="127"/>
      <c r="M10" s="52"/>
      <c r="N10" s="127"/>
      <c r="O10" s="52"/>
      <c r="P10" s="52"/>
      <c r="Q10" s="127"/>
      <c r="R10" s="127"/>
      <c r="S10" s="127"/>
      <c r="T10" s="127"/>
      <c r="U10" s="52"/>
      <c r="V10" s="127"/>
      <c r="W10" s="52"/>
      <c r="X10" s="52"/>
      <c r="Y10" s="127"/>
      <c r="Z10" s="127"/>
      <c r="AA10" s="127"/>
      <c r="AB10" s="127"/>
      <c r="AC10" s="127"/>
      <c r="AD10" s="127"/>
      <c r="AE10" s="52"/>
      <c r="AF10" s="52"/>
      <c r="AG10" s="127"/>
      <c r="AH10" s="127"/>
      <c r="AI10" s="127"/>
      <c r="AJ10" s="127"/>
      <c r="AK10" s="127"/>
      <c r="AM10" s="26"/>
      <c r="AN10" s="26"/>
      <c r="AO10" s="26"/>
      <c r="AP10" s="126"/>
      <c r="AR10" s="339"/>
      <c r="AS10" s="339"/>
      <c r="AT10" s="339"/>
      <c r="AU10" s="339"/>
      <c r="AV10" s="339"/>
      <c r="AW10" s="339"/>
      <c r="AX10" s="339"/>
      <c r="AY10" s="339"/>
      <c r="AZ10" s="339"/>
      <c r="BA10" s="339"/>
      <c r="BB10" s="339"/>
      <c r="BC10" s="339"/>
      <c r="BD10" s="339"/>
      <c r="BE10" s="339"/>
      <c r="BF10" s="339"/>
      <c r="BG10" s="339"/>
      <c r="BH10" s="339"/>
    </row>
    <row r="11" spans="2:60" ht="18" x14ac:dyDescent="0.25">
      <c r="B11" s="262"/>
      <c r="C11" s="272" t="s">
        <v>282</v>
      </c>
      <c r="D11" s="127"/>
      <c r="E11" s="127"/>
      <c r="F11" s="127"/>
      <c r="G11" s="127"/>
      <c r="H11" s="262"/>
      <c r="I11" s="262"/>
      <c r="J11" s="127"/>
      <c r="K11" s="127"/>
      <c r="L11" s="127"/>
      <c r="M11" s="127"/>
      <c r="N11" s="127"/>
      <c r="O11" s="127"/>
      <c r="P11" s="127"/>
      <c r="Q11" s="262"/>
      <c r="R11" s="262"/>
      <c r="S11" s="262"/>
      <c r="T11" s="262"/>
      <c r="U11" s="262"/>
      <c r="V11" s="127"/>
      <c r="W11" s="127"/>
      <c r="X11" s="262"/>
      <c r="Y11" s="26"/>
      <c r="Z11" s="26"/>
      <c r="AA11" s="26"/>
      <c r="AB11" s="27"/>
      <c r="AE11" s="245" t="s">
        <v>276</v>
      </c>
      <c r="AF11" s="254"/>
      <c r="AG11" s="254"/>
      <c r="AH11" s="254"/>
      <c r="AI11" s="254"/>
      <c r="AJ11" s="254"/>
      <c r="AK11" s="254"/>
      <c r="AR11" s="333"/>
      <c r="AS11" s="333"/>
      <c r="AT11" s="333"/>
      <c r="AU11" s="333"/>
      <c r="AV11" s="333"/>
      <c r="AW11" s="333"/>
      <c r="AX11" s="333"/>
      <c r="AY11" s="333"/>
      <c r="AZ11" s="333"/>
      <c r="BA11" s="333"/>
      <c r="BB11" s="333"/>
      <c r="BC11" s="333"/>
      <c r="BD11" s="333"/>
      <c r="BE11" s="333"/>
      <c r="BF11" s="333"/>
      <c r="BG11" s="333"/>
      <c r="BH11" s="333"/>
    </row>
    <row r="12" spans="2:60" s="78" customFormat="1" ht="14.45" thickBot="1" x14ac:dyDescent="0.4">
      <c r="B12" s="262"/>
      <c r="C12" s="127"/>
      <c r="D12" s="127"/>
      <c r="E12" s="262"/>
      <c r="F12" s="127"/>
      <c r="G12" s="262"/>
      <c r="H12" s="262"/>
      <c r="I12" s="262"/>
      <c r="J12" s="262"/>
      <c r="K12" s="127"/>
      <c r="L12" s="127"/>
      <c r="M12" s="262"/>
      <c r="N12" s="127"/>
      <c r="O12" s="262"/>
      <c r="P12" s="262"/>
      <c r="Q12" s="127"/>
      <c r="R12" s="127"/>
      <c r="S12" s="127"/>
      <c r="T12" s="127"/>
      <c r="U12" s="262"/>
      <c r="V12" s="127"/>
      <c r="W12" s="262"/>
      <c r="X12" s="262"/>
      <c r="Y12" s="127"/>
      <c r="Z12" s="127"/>
      <c r="AA12" s="127"/>
      <c r="AB12" s="127"/>
      <c r="AC12" s="127"/>
      <c r="AD12" s="127"/>
      <c r="AE12" s="247"/>
      <c r="AO12" s="263" t="s">
        <v>52</v>
      </c>
      <c r="AP12" s="248"/>
      <c r="AQ12" s="248"/>
      <c r="AR12" s="248"/>
      <c r="AS12" s="248"/>
      <c r="AT12" s="263"/>
      <c r="AY12" s="263" t="s">
        <v>278</v>
      </c>
      <c r="AZ12" s="248"/>
      <c r="BA12" s="248"/>
      <c r="BB12" s="248"/>
      <c r="BC12" s="248"/>
      <c r="BD12" s="248"/>
    </row>
    <row r="13" spans="2:60" s="78" customFormat="1" ht="19.5" customHeight="1" x14ac:dyDescent="0.35">
      <c r="B13" s="52"/>
      <c r="C13" s="362" t="s">
        <v>242</v>
      </c>
      <c r="D13" s="362"/>
      <c r="E13" s="362"/>
      <c r="F13" s="362"/>
      <c r="G13" s="362"/>
      <c r="H13" s="362"/>
      <c r="I13" s="52">
        <v>40</v>
      </c>
      <c r="J13" s="52"/>
      <c r="K13" s="127"/>
      <c r="L13" s="127"/>
      <c r="M13" s="52"/>
      <c r="N13" s="127"/>
      <c r="O13" s="52"/>
      <c r="P13" s="52"/>
      <c r="Q13" s="127"/>
      <c r="R13" s="127"/>
      <c r="S13" s="127"/>
      <c r="T13" s="127"/>
      <c r="U13" s="52"/>
      <c r="V13" s="127"/>
      <c r="W13" s="52"/>
      <c r="X13" s="52"/>
      <c r="Y13" s="127"/>
      <c r="Z13" s="127"/>
      <c r="AA13" s="127"/>
      <c r="AB13" s="127"/>
      <c r="AC13" s="127"/>
      <c r="AD13" s="127"/>
      <c r="AE13" s="274" t="s">
        <v>255</v>
      </c>
      <c r="AF13" s="275"/>
      <c r="AG13" s="275"/>
      <c r="AH13" s="275"/>
      <c r="AI13" s="275"/>
      <c r="AJ13" s="275"/>
      <c r="AK13" s="275"/>
      <c r="AL13" s="275"/>
      <c r="AM13" s="275"/>
      <c r="AN13" s="276"/>
      <c r="AO13" s="363">
        <f>$L30*$L32*$M40</f>
        <v>11368.000000000002</v>
      </c>
      <c r="AP13" s="364"/>
      <c r="AQ13" s="364"/>
      <c r="AR13" s="364"/>
      <c r="AS13" s="364"/>
      <c r="AT13" s="364"/>
      <c r="AU13" s="364"/>
      <c r="AV13" s="364"/>
      <c r="AW13" s="364"/>
      <c r="AX13" s="365"/>
      <c r="AY13" s="363">
        <f>$L31*$L32*$M40</f>
        <v>15288.000000000002</v>
      </c>
      <c r="AZ13" s="364"/>
      <c r="BA13" s="364"/>
      <c r="BB13" s="364"/>
      <c r="BC13" s="364"/>
      <c r="BD13" s="364"/>
      <c r="BE13" s="364"/>
      <c r="BF13" s="364"/>
      <c r="BG13" s="364"/>
      <c r="BH13" s="365"/>
    </row>
    <row r="14" spans="2:60" ht="19.5" customHeight="1" x14ac:dyDescent="0.25">
      <c r="C14" s="243" t="s">
        <v>243</v>
      </c>
      <c r="I14" s="26">
        <v>3</v>
      </c>
      <c r="AE14" s="277" t="s">
        <v>256</v>
      </c>
      <c r="AF14" s="278"/>
      <c r="AG14" s="278"/>
      <c r="AH14" s="278"/>
      <c r="AI14" s="278"/>
      <c r="AJ14" s="278"/>
      <c r="AK14" s="278"/>
      <c r="AL14" s="278"/>
      <c r="AM14" s="278"/>
      <c r="AN14" s="279"/>
      <c r="AO14" s="372">
        <f>$L32*$L33</f>
        <v>0</v>
      </c>
      <c r="AP14" s="373"/>
      <c r="AQ14" s="373"/>
      <c r="AR14" s="373"/>
      <c r="AS14" s="373"/>
      <c r="AT14" s="373"/>
      <c r="AU14" s="373"/>
      <c r="AV14" s="373"/>
      <c r="AW14" s="373"/>
      <c r="AX14" s="374"/>
      <c r="AY14" s="372">
        <f>$L32*$L33</f>
        <v>0</v>
      </c>
      <c r="AZ14" s="373"/>
      <c r="BA14" s="373"/>
      <c r="BB14" s="373"/>
      <c r="BC14" s="373"/>
      <c r="BD14" s="373"/>
      <c r="BE14" s="373"/>
      <c r="BF14" s="373"/>
      <c r="BG14" s="373"/>
      <c r="BH14" s="374"/>
    </row>
    <row r="15" spans="2:60" ht="19.5" customHeight="1" x14ac:dyDescent="0.25">
      <c r="C15" s="243" t="s">
        <v>244</v>
      </c>
      <c r="I15" s="26">
        <v>5</v>
      </c>
      <c r="AE15" s="277" t="s">
        <v>257</v>
      </c>
      <c r="AF15" s="278"/>
      <c r="AG15" s="278"/>
      <c r="AH15" s="278"/>
      <c r="AI15" s="278"/>
      <c r="AJ15" s="278"/>
      <c r="AK15" s="278"/>
      <c r="AL15" s="278"/>
      <c r="AM15" s="278"/>
      <c r="AN15" s="279"/>
      <c r="AO15" s="375">
        <f>$M44+$Q44+$U44</f>
        <v>10</v>
      </c>
      <c r="AP15" s="376"/>
      <c r="AQ15" s="376"/>
      <c r="AR15" s="376"/>
      <c r="AS15" s="376"/>
      <c r="AT15" s="376"/>
      <c r="AU15" s="376"/>
      <c r="AV15" s="376"/>
      <c r="AW15" s="376"/>
      <c r="AX15" s="377"/>
      <c r="AY15" s="375">
        <f>$M44+$Q44+$U44</f>
        <v>10</v>
      </c>
      <c r="AZ15" s="376"/>
      <c r="BA15" s="376"/>
      <c r="BB15" s="376"/>
      <c r="BC15" s="376"/>
      <c r="BD15" s="376"/>
      <c r="BE15" s="376"/>
      <c r="BF15" s="376"/>
      <c r="BG15" s="376"/>
      <c r="BH15" s="377"/>
    </row>
    <row r="16" spans="2:60" ht="19.5" customHeight="1" thickBot="1" x14ac:dyDescent="0.3">
      <c r="C16" s="125"/>
      <c r="AE16" s="280" t="s">
        <v>258</v>
      </c>
      <c r="AF16" s="281"/>
      <c r="AG16" s="281"/>
      <c r="AH16" s="281"/>
      <c r="AI16" s="281"/>
      <c r="AJ16" s="281"/>
      <c r="AK16" s="281"/>
      <c r="AL16" s="281"/>
      <c r="AM16" s="281"/>
      <c r="AN16" s="282"/>
      <c r="AO16" s="378">
        <f>$M44*$O44+$Q44*$S44+$U44*$W44</f>
        <v>80</v>
      </c>
      <c r="AP16" s="379"/>
      <c r="AQ16" s="379"/>
      <c r="AR16" s="379"/>
      <c r="AS16" s="379"/>
      <c r="AT16" s="379"/>
      <c r="AU16" s="379"/>
      <c r="AV16" s="379"/>
      <c r="AW16" s="379"/>
      <c r="AX16" s="380"/>
      <c r="AY16" s="378">
        <f>$M44*$O44+$Q44*$S44+$U44*$W44</f>
        <v>80</v>
      </c>
      <c r="AZ16" s="379"/>
      <c r="BA16" s="379"/>
      <c r="BB16" s="379"/>
      <c r="BC16" s="379"/>
      <c r="BD16" s="379"/>
      <c r="BE16" s="379"/>
      <c r="BF16" s="379"/>
      <c r="BG16" s="379"/>
      <c r="BH16" s="380"/>
    </row>
    <row r="17" spans="3:60" ht="19.5" customHeight="1" thickTop="1" x14ac:dyDescent="0.25">
      <c r="C17" s="384" t="s">
        <v>140</v>
      </c>
      <c r="D17" s="384"/>
      <c r="E17" s="384"/>
      <c r="F17" s="384"/>
      <c r="G17" s="384"/>
      <c r="H17" s="384"/>
      <c r="I17" s="385"/>
      <c r="J17" s="384" t="s">
        <v>132</v>
      </c>
      <c r="K17" s="384"/>
      <c r="L17" s="384"/>
      <c r="M17" s="384"/>
      <c r="N17" s="384"/>
      <c r="O17" s="384"/>
      <c r="P17" s="384"/>
      <c r="AE17" s="283" t="s">
        <v>259</v>
      </c>
      <c r="AF17" s="284"/>
      <c r="AG17" s="284"/>
      <c r="AH17" s="284"/>
      <c r="AI17" s="284"/>
      <c r="AJ17" s="284"/>
      <c r="AK17" s="284"/>
      <c r="AL17" s="284"/>
      <c r="AM17" s="284"/>
      <c r="AN17" s="285"/>
      <c r="AO17" s="369">
        <f>IF($M$40="",0,(($L$30/$M$39*($M44*$O44+$Q44*$S44+$U44*$W44))*AO14))</f>
        <v>0</v>
      </c>
      <c r="AP17" s="370"/>
      <c r="AQ17" s="370"/>
      <c r="AR17" s="370"/>
      <c r="AS17" s="370"/>
      <c r="AT17" s="370"/>
      <c r="AU17" s="370"/>
      <c r="AV17" s="370"/>
      <c r="AW17" s="370"/>
      <c r="AX17" s="371"/>
      <c r="AY17" s="369">
        <f>IF($M$40="",0,(($L$31/$M$39*($M44*$O44+$Q44*$S44+$U44*$W44))*AY14))</f>
        <v>0</v>
      </c>
      <c r="AZ17" s="370"/>
      <c r="BA17" s="370"/>
      <c r="BB17" s="370"/>
      <c r="BC17" s="370"/>
      <c r="BD17" s="370"/>
      <c r="BE17" s="370"/>
      <c r="BF17" s="370"/>
      <c r="BG17" s="370"/>
      <c r="BH17" s="371"/>
    </row>
    <row r="18" spans="3:60" ht="19.5" customHeight="1" x14ac:dyDescent="0.25">
      <c r="D18" s="230"/>
      <c r="E18" s="230"/>
      <c r="F18" s="230"/>
      <c r="G18" s="230"/>
      <c r="H18" s="230"/>
      <c r="I18" s="229"/>
      <c r="AE18" s="277" t="s">
        <v>260</v>
      </c>
      <c r="AF18" s="278"/>
      <c r="AG18" s="278"/>
      <c r="AH18" s="278"/>
      <c r="AI18" s="278"/>
      <c r="AJ18" s="278"/>
      <c r="AK18" s="278"/>
      <c r="AL18" s="278"/>
      <c r="AM18" s="278"/>
      <c r="AN18" s="279"/>
      <c r="AO18" s="372">
        <f>$L$32*$L$34</f>
        <v>4.9000000000000004</v>
      </c>
      <c r="AP18" s="373"/>
      <c r="AQ18" s="373"/>
      <c r="AR18" s="373"/>
      <c r="AS18" s="373"/>
      <c r="AT18" s="373"/>
      <c r="AU18" s="373"/>
      <c r="AV18" s="373"/>
      <c r="AW18" s="373"/>
      <c r="AX18" s="374"/>
      <c r="AY18" s="372">
        <f>$L$32*$L$34</f>
        <v>4.9000000000000004</v>
      </c>
      <c r="AZ18" s="373"/>
      <c r="BA18" s="373"/>
      <c r="BB18" s="373"/>
      <c r="BC18" s="373"/>
      <c r="BD18" s="373"/>
      <c r="BE18" s="373"/>
      <c r="BF18" s="373"/>
      <c r="BG18" s="373"/>
      <c r="BH18" s="374"/>
    </row>
    <row r="19" spans="3:60" ht="19.5" customHeight="1" x14ac:dyDescent="0.25">
      <c r="C19" s="222" t="s">
        <v>133</v>
      </c>
      <c r="D19" s="381" t="s">
        <v>190</v>
      </c>
      <c r="E19" s="381"/>
      <c r="F19" s="381"/>
      <c r="G19" s="381"/>
      <c r="H19" s="381"/>
      <c r="I19" s="382"/>
      <c r="J19" s="222" t="s">
        <v>133</v>
      </c>
      <c r="K19" s="383" t="s">
        <v>184</v>
      </c>
      <c r="L19" s="383"/>
      <c r="M19" s="383"/>
      <c r="N19" s="383"/>
      <c r="O19" s="383"/>
      <c r="P19" s="383"/>
      <c r="AE19" s="277" t="s">
        <v>261</v>
      </c>
      <c r="AF19" s="278"/>
      <c r="AG19" s="278"/>
      <c r="AH19" s="278"/>
      <c r="AI19" s="278"/>
      <c r="AJ19" s="278"/>
      <c r="AK19" s="278"/>
      <c r="AL19" s="278"/>
      <c r="AM19" s="278"/>
      <c r="AN19" s="279"/>
      <c r="AO19" s="375">
        <f>$M45+$Q45+$U45</f>
        <v>5</v>
      </c>
      <c r="AP19" s="376"/>
      <c r="AQ19" s="376"/>
      <c r="AR19" s="376"/>
      <c r="AS19" s="376"/>
      <c r="AT19" s="376"/>
      <c r="AU19" s="376"/>
      <c r="AV19" s="376"/>
      <c r="AW19" s="376"/>
      <c r="AX19" s="377"/>
      <c r="AY19" s="375">
        <f>$M45+$Q45+$U45</f>
        <v>5</v>
      </c>
      <c r="AZ19" s="376"/>
      <c r="BA19" s="376"/>
      <c r="BB19" s="376"/>
      <c r="BC19" s="376"/>
      <c r="BD19" s="376"/>
      <c r="BE19" s="376"/>
      <c r="BF19" s="376"/>
      <c r="BG19" s="376"/>
      <c r="BH19" s="377"/>
    </row>
    <row r="20" spans="3:60" ht="19.5" customHeight="1" thickBot="1" x14ac:dyDescent="0.3">
      <c r="C20" s="222"/>
      <c r="D20" s="381"/>
      <c r="E20" s="381"/>
      <c r="F20" s="381"/>
      <c r="G20" s="381"/>
      <c r="H20" s="381"/>
      <c r="I20" s="382"/>
      <c r="J20" s="222" t="s">
        <v>134</v>
      </c>
      <c r="K20" s="383" t="s">
        <v>187</v>
      </c>
      <c r="L20" s="383"/>
      <c r="M20" s="383"/>
      <c r="N20" s="383"/>
      <c r="O20" s="383"/>
      <c r="P20" s="383"/>
      <c r="AE20" s="280" t="s">
        <v>262</v>
      </c>
      <c r="AF20" s="281"/>
      <c r="AG20" s="281"/>
      <c r="AH20" s="281"/>
      <c r="AI20" s="281"/>
      <c r="AJ20" s="281"/>
      <c r="AK20" s="281"/>
      <c r="AL20" s="281"/>
      <c r="AM20" s="281"/>
      <c r="AN20" s="282"/>
      <c r="AO20" s="378">
        <f>$M45*$O45+$Q45*$S45+$U45*$W45</f>
        <v>40</v>
      </c>
      <c r="AP20" s="379"/>
      <c r="AQ20" s="379"/>
      <c r="AR20" s="379"/>
      <c r="AS20" s="379"/>
      <c r="AT20" s="379"/>
      <c r="AU20" s="379"/>
      <c r="AV20" s="379"/>
      <c r="AW20" s="379"/>
      <c r="AX20" s="380"/>
      <c r="AY20" s="378">
        <f>$M45*$O45+$Q45*$S45+$U45*$W45</f>
        <v>40</v>
      </c>
      <c r="AZ20" s="379"/>
      <c r="BA20" s="379"/>
      <c r="BB20" s="379"/>
      <c r="BC20" s="379"/>
      <c r="BD20" s="379"/>
      <c r="BE20" s="379"/>
      <c r="BF20" s="379"/>
      <c r="BG20" s="379"/>
      <c r="BH20" s="380"/>
    </row>
    <row r="21" spans="3:60" ht="19.5" customHeight="1" thickTop="1" x14ac:dyDescent="0.25">
      <c r="C21" s="222"/>
      <c r="D21" s="381"/>
      <c r="E21" s="381"/>
      <c r="F21" s="381"/>
      <c r="G21" s="381"/>
      <c r="H21" s="381"/>
      <c r="I21" s="382"/>
      <c r="J21" s="222"/>
      <c r="K21" s="383"/>
      <c r="L21" s="383"/>
      <c r="M21" s="383"/>
      <c r="N21" s="383"/>
      <c r="O21" s="383"/>
      <c r="P21" s="383"/>
      <c r="AE21" s="283" t="s">
        <v>263</v>
      </c>
      <c r="AF21" s="284"/>
      <c r="AG21" s="284"/>
      <c r="AH21" s="284"/>
      <c r="AI21" s="284"/>
      <c r="AJ21" s="284"/>
      <c r="AK21" s="284"/>
      <c r="AL21" s="284"/>
      <c r="AM21" s="284"/>
      <c r="AN21" s="285"/>
      <c r="AO21" s="369">
        <f>IF($M$40="",0,(($L$30/$M$39*($M45*$O45+$Q45*$S45+$U45*$W45))*AO18))</f>
        <v>1136.8000000000002</v>
      </c>
      <c r="AP21" s="370"/>
      <c r="AQ21" s="370"/>
      <c r="AR21" s="370"/>
      <c r="AS21" s="370"/>
      <c r="AT21" s="370"/>
      <c r="AU21" s="370"/>
      <c r="AV21" s="370"/>
      <c r="AW21" s="370"/>
      <c r="AX21" s="371"/>
      <c r="AY21" s="369">
        <f>IF($M$40="",0,(($L$31/$M$39*($M45*$O45+$Q45*$S45+$U45*$W45))*AY18))</f>
        <v>1528.8000000000002</v>
      </c>
      <c r="AZ21" s="370"/>
      <c r="BA21" s="370"/>
      <c r="BB21" s="370"/>
      <c r="BC21" s="370"/>
      <c r="BD21" s="370"/>
      <c r="BE21" s="370"/>
      <c r="BF21" s="370"/>
      <c r="BG21" s="370"/>
      <c r="BH21" s="371"/>
    </row>
    <row r="22" spans="3:60" ht="19.5" customHeight="1" x14ac:dyDescent="0.25">
      <c r="C22" s="222" t="s">
        <v>134</v>
      </c>
      <c r="D22" s="381" t="s">
        <v>166</v>
      </c>
      <c r="E22" s="381"/>
      <c r="F22" s="381"/>
      <c r="G22" s="381"/>
      <c r="H22" s="381"/>
      <c r="I22" s="382"/>
      <c r="J22" s="222"/>
      <c r="K22" s="383"/>
      <c r="L22" s="383"/>
      <c r="M22" s="383"/>
      <c r="N22" s="383"/>
      <c r="O22" s="383"/>
      <c r="P22" s="383"/>
      <c r="AE22" s="277" t="s">
        <v>264</v>
      </c>
      <c r="AF22" s="278"/>
      <c r="AG22" s="278"/>
      <c r="AH22" s="278"/>
      <c r="AI22" s="278"/>
      <c r="AJ22" s="278"/>
      <c r="AK22" s="278"/>
      <c r="AL22" s="278"/>
      <c r="AM22" s="278"/>
      <c r="AN22" s="279"/>
      <c r="AO22" s="372">
        <f>$L32*$L35</f>
        <v>0</v>
      </c>
      <c r="AP22" s="373"/>
      <c r="AQ22" s="373"/>
      <c r="AR22" s="373"/>
      <c r="AS22" s="373"/>
      <c r="AT22" s="373"/>
      <c r="AU22" s="373"/>
      <c r="AV22" s="373"/>
      <c r="AW22" s="373"/>
      <c r="AX22" s="374"/>
      <c r="AY22" s="372">
        <f>$L32*$L35</f>
        <v>0</v>
      </c>
      <c r="AZ22" s="373"/>
      <c r="BA22" s="373"/>
      <c r="BB22" s="373"/>
      <c r="BC22" s="373"/>
      <c r="BD22" s="373"/>
      <c r="BE22" s="373"/>
      <c r="BF22" s="373"/>
      <c r="BG22" s="373"/>
      <c r="BH22" s="374"/>
    </row>
    <row r="23" spans="3:60" ht="19.5" customHeight="1" x14ac:dyDescent="0.25">
      <c r="C23" s="222" t="s">
        <v>135</v>
      </c>
      <c r="D23" s="381" t="s">
        <v>191</v>
      </c>
      <c r="E23" s="381"/>
      <c r="F23" s="381"/>
      <c r="G23" s="381"/>
      <c r="H23" s="381"/>
      <c r="I23" s="382"/>
      <c r="J23" s="222"/>
      <c r="K23" s="383"/>
      <c r="L23" s="383"/>
      <c r="M23" s="383"/>
      <c r="N23" s="383"/>
      <c r="O23" s="383"/>
      <c r="P23" s="383"/>
      <c r="AE23" s="277" t="s">
        <v>265</v>
      </c>
      <c r="AF23" s="278"/>
      <c r="AG23" s="278"/>
      <c r="AH23" s="278"/>
      <c r="AI23" s="278"/>
      <c r="AJ23" s="278"/>
      <c r="AK23" s="278"/>
      <c r="AL23" s="278"/>
      <c r="AM23" s="278"/>
      <c r="AN23" s="279"/>
      <c r="AO23" s="375">
        <f>$Q46</f>
        <v>0</v>
      </c>
      <c r="AP23" s="376"/>
      <c r="AQ23" s="376"/>
      <c r="AR23" s="376"/>
      <c r="AS23" s="376"/>
      <c r="AT23" s="376"/>
      <c r="AU23" s="376"/>
      <c r="AV23" s="376"/>
      <c r="AW23" s="376"/>
      <c r="AX23" s="377"/>
      <c r="AY23" s="375">
        <f>$Q46</f>
        <v>0</v>
      </c>
      <c r="AZ23" s="376"/>
      <c r="BA23" s="376"/>
      <c r="BB23" s="376"/>
      <c r="BC23" s="376"/>
      <c r="BD23" s="376"/>
      <c r="BE23" s="376"/>
      <c r="BF23" s="376"/>
      <c r="BG23" s="376"/>
      <c r="BH23" s="377"/>
    </row>
    <row r="24" spans="3:60" ht="19.5" customHeight="1" thickBot="1" x14ac:dyDescent="0.3">
      <c r="C24" s="222"/>
      <c r="D24" s="381"/>
      <c r="E24" s="381"/>
      <c r="F24" s="381"/>
      <c r="G24" s="381"/>
      <c r="H24" s="381"/>
      <c r="I24" s="382"/>
      <c r="J24" s="222"/>
      <c r="K24" s="383"/>
      <c r="L24" s="383"/>
      <c r="M24" s="383"/>
      <c r="N24" s="383"/>
      <c r="O24" s="383"/>
      <c r="P24" s="383"/>
      <c r="AE24" s="280" t="s">
        <v>266</v>
      </c>
      <c r="AF24" s="281"/>
      <c r="AG24" s="281"/>
      <c r="AH24" s="281"/>
      <c r="AI24" s="281"/>
      <c r="AJ24" s="281"/>
      <c r="AK24" s="281"/>
      <c r="AL24" s="281"/>
      <c r="AM24" s="281"/>
      <c r="AN24" s="282"/>
      <c r="AO24" s="378">
        <f>$Q43*$S43+$Q44*$S44+$Q45*$S45</f>
        <v>0</v>
      </c>
      <c r="AP24" s="379"/>
      <c r="AQ24" s="379"/>
      <c r="AR24" s="379"/>
      <c r="AS24" s="379"/>
      <c r="AT24" s="379"/>
      <c r="AU24" s="379"/>
      <c r="AV24" s="379"/>
      <c r="AW24" s="379"/>
      <c r="AX24" s="380"/>
      <c r="AY24" s="378">
        <f>$Q43*$S43+$Q44*$S44+$Q45*$S45</f>
        <v>0</v>
      </c>
      <c r="AZ24" s="379"/>
      <c r="BA24" s="379"/>
      <c r="BB24" s="379"/>
      <c r="BC24" s="379"/>
      <c r="BD24" s="379"/>
      <c r="BE24" s="379"/>
      <c r="BF24" s="379"/>
      <c r="BG24" s="379"/>
      <c r="BH24" s="380"/>
    </row>
    <row r="25" spans="3:60" ht="19.5" customHeight="1" thickTop="1" x14ac:dyDescent="0.25">
      <c r="C25" s="231"/>
      <c r="D25" s="381"/>
      <c r="E25" s="381"/>
      <c r="F25" s="381"/>
      <c r="G25" s="381"/>
      <c r="H25" s="381"/>
      <c r="I25" s="382"/>
      <c r="J25" s="222"/>
      <c r="K25" s="383"/>
      <c r="L25" s="383"/>
      <c r="M25" s="383"/>
      <c r="N25" s="383"/>
      <c r="O25" s="383"/>
      <c r="P25" s="383"/>
      <c r="AE25" s="283" t="s">
        <v>267</v>
      </c>
      <c r="AF25" s="284"/>
      <c r="AG25" s="284"/>
      <c r="AH25" s="284"/>
      <c r="AI25" s="284"/>
      <c r="AJ25" s="284"/>
      <c r="AK25" s="284"/>
      <c r="AL25" s="284"/>
      <c r="AM25" s="284"/>
      <c r="AN25" s="285"/>
      <c r="AO25" s="369">
        <f>IF($M$40="",0,(($L$30/$M$39*($Q43*$S43+$Q44*$S44+$Q45*$S45))*AO22))</f>
        <v>0</v>
      </c>
      <c r="AP25" s="370"/>
      <c r="AQ25" s="370"/>
      <c r="AR25" s="370"/>
      <c r="AS25" s="370"/>
      <c r="AT25" s="370"/>
      <c r="AU25" s="370"/>
      <c r="AV25" s="370"/>
      <c r="AW25" s="370"/>
      <c r="AX25" s="371"/>
      <c r="AY25" s="369">
        <f>IF($M$40="",0,(($L$31/$M$39*($Q43*$S43+$Q44*$S44+$Q45*$S45))*AY22))</f>
        <v>0</v>
      </c>
      <c r="AZ25" s="370"/>
      <c r="BA25" s="370"/>
      <c r="BB25" s="370"/>
      <c r="BC25" s="370"/>
      <c r="BD25" s="370"/>
      <c r="BE25" s="370"/>
      <c r="BF25" s="370"/>
      <c r="BG25" s="370"/>
      <c r="BH25" s="371"/>
    </row>
    <row r="26" spans="3:60" ht="19.5" customHeight="1" x14ac:dyDescent="0.25">
      <c r="C26" s="231"/>
      <c r="D26" s="381"/>
      <c r="E26" s="381"/>
      <c r="F26" s="381"/>
      <c r="G26" s="381"/>
      <c r="H26" s="381"/>
      <c r="I26" s="382"/>
      <c r="J26" s="222" t="s">
        <v>135</v>
      </c>
      <c r="K26" s="473" t="s">
        <v>185</v>
      </c>
      <c r="L26" s="473"/>
      <c r="M26" s="473"/>
      <c r="N26" s="473"/>
      <c r="O26" s="473"/>
      <c r="P26" s="473"/>
      <c r="AE26" s="277" t="s">
        <v>268</v>
      </c>
      <c r="AF26" s="278"/>
      <c r="AG26" s="278"/>
      <c r="AH26" s="278"/>
      <c r="AI26" s="278"/>
      <c r="AJ26" s="278"/>
      <c r="AK26" s="278"/>
      <c r="AL26" s="278"/>
      <c r="AM26" s="278"/>
      <c r="AN26" s="279"/>
      <c r="AO26" s="372">
        <f>$L32*$L36</f>
        <v>9.8000000000000007</v>
      </c>
      <c r="AP26" s="373"/>
      <c r="AQ26" s="373"/>
      <c r="AR26" s="373"/>
      <c r="AS26" s="373"/>
      <c r="AT26" s="373"/>
      <c r="AU26" s="373"/>
      <c r="AV26" s="373"/>
      <c r="AW26" s="373"/>
      <c r="AX26" s="374"/>
      <c r="AY26" s="372">
        <f>$L32*$L36</f>
        <v>9.8000000000000007</v>
      </c>
      <c r="AZ26" s="373"/>
      <c r="BA26" s="373"/>
      <c r="BB26" s="373"/>
      <c r="BC26" s="373"/>
      <c r="BD26" s="373"/>
      <c r="BE26" s="373"/>
      <c r="BF26" s="373"/>
      <c r="BG26" s="373"/>
      <c r="BH26" s="374"/>
    </row>
    <row r="27" spans="3:60" ht="19.5" customHeight="1" x14ac:dyDescent="0.25">
      <c r="C27" s="231"/>
      <c r="D27" s="231"/>
      <c r="E27" s="231"/>
      <c r="F27" s="231"/>
      <c r="G27" s="231"/>
      <c r="H27" s="231"/>
      <c r="I27" s="231"/>
      <c r="J27" s="231"/>
      <c r="K27" s="231"/>
      <c r="L27" s="231"/>
      <c r="M27" s="231"/>
      <c r="N27" s="231"/>
      <c r="O27" s="231"/>
      <c r="P27" s="231"/>
      <c r="AE27" s="277" t="s">
        <v>269</v>
      </c>
      <c r="AF27" s="278"/>
      <c r="AG27" s="278"/>
      <c r="AH27" s="278"/>
      <c r="AI27" s="278"/>
      <c r="AJ27" s="278"/>
      <c r="AK27" s="278"/>
      <c r="AL27" s="278"/>
      <c r="AM27" s="278"/>
      <c r="AN27" s="279"/>
      <c r="AO27" s="375">
        <f>$U46</f>
        <v>0</v>
      </c>
      <c r="AP27" s="376"/>
      <c r="AQ27" s="376"/>
      <c r="AR27" s="376"/>
      <c r="AS27" s="376"/>
      <c r="AT27" s="376"/>
      <c r="AU27" s="376"/>
      <c r="AV27" s="376"/>
      <c r="AW27" s="376"/>
      <c r="AX27" s="377"/>
      <c r="AY27" s="375">
        <f>$U46</f>
        <v>0</v>
      </c>
      <c r="AZ27" s="376"/>
      <c r="BA27" s="376"/>
      <c r="BB27" s="376"/>
      <c r="BC27" s="376"/>
      <c r="BD27" s="376"/>
      <c r="BE27" s="376"/>
      <c r="BF27" s="376"/>
      <c r="BG27" s="376"/>
      <c r="BH27" s="377"/>
    </row>
    <row r="28" spans="3:60" ht="19.5" customHeight="1" thickBot="1" x14ac:dyDescent="0.3">
      <c r="C28" s="261" t="s">
        <v>281</v>
      </c>
      <c r="D28" s="255"/>
      <c r="E28" s="255"/>
      <c r="F28" s="255"/>
      <c r="G28" s="255"/>
      <c r="H28" s="255"/>
      <c r="I28" s="255"/>
      <c r="J28" s="257"/>
      <c r="K28" s="257"/>
      <c r="L28" s="257"/>
      <c r="M28" s="257"/>
      <c r="N28" s="257"/>
      <c r="O28" s="257"/>
      <c r="P28" s="257"/>
      <c r="AE28" s="280" t="s">
        <v>270</v>
      </c>
      <c r="AF28" s="281"/>
      <c r="AG28" s="281"/>
      <c r="AH28" s="281"/>
      <c r="AI28" s="281"/>
      <c r="AJ28" s="281"/>
      <c r="AK28" s="281"/>
      <c r="AL28" s="281"/>
      <c r="AM28" s="281"/>
      <c r="AN28" s="282"/>
      <c r="AO28" s="378">
        <f>$U43*$W43+$U44*$W44+$U45*$W45</f>
        <v>0</v>
      </c>
      <c r="AP28" s="379"/>
      <c r="AQ28" s="379"/>
      <c r="AR28" s="379"/>
      <c r="AS28" s="379"/>
      <c r="AT28" s="379"/>
      <c r="AU28" s="379"/>
      <c r="AV28" s="379"/>
      <c r="AW28" s="379"/>
      <c r="AX28" s="380"/>
      <c r="AY28" s="378">
        <f>$U43*$W43+$U44*$W44+$U45*$W45</f>
        <v>0</v>
      </c>
      <c r="AZ28" s="379"/>
      <c r="BA28" s="379"/>
      <c r="BB28" s="379"/>
      <c r="BC28" s="379"/>
      <c r="BD28" s="379"/>
      <c r="BE28" s="379"/>
      <c r="BF28" s="379"/>
      <c r="BG28" s="379"/>
      <c r="BH28" s="380"/>
    </row>
    <row r="29" spans="3:60" ht="19.5" customHeight="1" thickTop="1" thickBot="1" x14ac:dyDescent="0.3">
      <c r="C29" s="257"/>
      <c r="D29" s="257"/>
      <c r="E29" s="257"/>
      <c r="F29" s="257"/>
      <c r="G29" s="257"/>
      <c r="H29" s="257"/>
      <c r="I29" s="257"/>
      <c r="J29" s="257"/>
      <c r="K29" s="257"/>
      <c r="L29" s="257"/>
      <c r="M29" s="257"/>
      <c r="N29" s="257"/>
      <c r="O29" s="257"/>
      <c r="P29" s="257"/>
      <c r="AE29" s="286" t="s">
        <v>271</v>
      </c>
      <c r="AF29" s="287"/>
      <c r="AG29" s="287"/>
      <c r="AH29" s="287"/>
      <c r="AI29" s="287"/>
      <c r="AJ29" s="287"/>
      <c r="AK29" s="287"/>
      <c r="AL29" s="287"/>
      <c r="AM29" s="287"/>
      <c r="AN29" s="288"/>
      <c r="AO29" s="392">
        <f>IF($M$40="",0,(($L$30/$M$39*($U43*$W43+$U44*$W44+$U45*$W45))*AO26))</f>
        <v>0</v>
      </c>
      <c r="AP29" s="393"/>
      <c r="AQ29" s="393"/>
      <c r="AR29" s="393"/>
      <c r="AS29" s="393"/>
      <c r="AT29" s="393"/>
      <c r="AU29" s="393"/>
      <c r="AV29" s="393"/>
      <c r="AW29" s="393"/>
      <c r="AX29" s="394"/>
      <c r="AY29" s="392">
        <f>IF($M$40="",0,(($L$31/$M$39*($U43*$W43+$U44*$W44+$U45*$W45))*AY26))</f>
        <v>0</v>
      </c>
      <c r="AZ29" s="393"/>
      <c r="BA29" s="393"/>
      <c r="BB29" s="393"/>
      <c r="BC29" s="393"/>
      <c r="BD29" s="393"/>
      <c r="BE29" s="393"/>
      <c r="BF29" s="393"/>
      <c r="BG29" s="393"/>
      <c r="BH29" s="394"/>
    </row>
    <row r="30" spans="3:60" ht="19.5" customHeight="1" thickTop="1" x14ac:dyDescent="0.25">
      <c r="C30" s="503" t="s">
        <v>279</v>
      </c>
      <c r="D30" s="503"/>
      <c r="E30" s="503"/>
      <c r="F30" s="503"/>
      <c r="G30" s="503"/>
      <c r="H30" s="503"/>
      <c r="I30" s="503"/>
      <c r="J30" s="503"/>
      <c r="K30" s="503"/>
      <c r="L30" s="452">
        <f>Schichtplanrechner!$K$18</f>
        <v>29</v>
      </c>
      <c r="M30" s="453"/>
      <c r="N30" s="454"/>
      <c r="O30" s="257"/>
      <c r="AE30" s="283" t="s">
        <v>272</v>
      </c>
      <c r="AF30" s="284"/>
      <c r="AG30" s="284"/>
      <c r="AH30" s="284"/>
      <c r="AI30" s="284"/>
      <c r="AJ30" s="284"/>
      <c r="AK30" s="284"/>
      <c r="AL30" s="284"/>
      <c r="AM30" s="284"/>
      <c r="AN30" s="285"/>
      <c r="AO30" s="369">
        <f>AO13+AO17+AO21+AO25+AO29</f>
        <v>12504.800000000003</v>
      </c>
      <c r="AP30" s="370"/>
      <c r="AQ30" s="370"/>
      <c r="AR30" s="370"/>
      <c r="AS30" s="370"/>
      <c r="AT30" s="370"/>
      <c r="AU30" s="370"/>
      <c r="AV30" s="370"/>
      <c r="AW30" s="370"/>
      <c r="AX30" s="371"/>
      <c r="AY30" s="369">
        <f>AY13+AY17+AY21+AY25+AY29</f>
        <v>16816.800000000003</v>
      </c>
      <c r="AZ30" s="370"/>
      <c r="BA30" s="370"/>
      <c r="BB30" s="370"/>
      <c r="BC30" s="370"/>
      <c r="BD30" s="370"/>
      <c r="BE30" s="370"/>
      <c r="BF30" s="370"/>
      <c r="BG30" s="370"/>
      <c r="BH30" s="371"/>
    </row>
    <row r="31" spans="3:60" ht="19.5" customHeight="1" x14ac:dyDescent="0.25">
      <c r="C31" s="493" t="s">
        <v>280</v>
      </c>
      <c r="D31" s="493"/>
      <c r="E31" s="493"/>
      <c r="F31" s="493"/>
      <c r="G31" s="493"/>
      <c r="H31" s="493"/>
      <c r="I31" s="493"/>
      <c r="J31" s="493"/>
      <c r="K31" s="493"/>
      <c r="L31" s="458">
        <f>Schichtplanrechner!$P$17</f>
        <v>39</v>
      </c>
      <c r="M31" s="459"/>
      <c r="N31" s="460"/>
      <c r="O31" s="257"/>
      <c r="AE31" s="289" t="s">
        <v>273</v>
      </c>
      <c r="AF31" s="290"/>
      <c r="AG31" s="290"/>
      <c r="AH31" s="290"/>
      <c r="AI31" s="290"/>
      <c r="AJ31" s="290"/>
      <c r="AK31" s="290"/>
      <c r="AL31" s="290"/>
      <c r="AM31" s="290"/>
      <c r="AN31" s="291"/>
      <c r="AO31" s="407">
        <f>AO30*13</f>
        <v>162562.40000000002</v>
      </c>
      <c r="AP31" s="408"/>
      <c r="AQ31" s="408"/>
      <c r="AR31" s="408"/>
      <c r="AS31" s="408"/>
      <c r="AT31" s="408"/>
      <c r="AU31" s="408"/>
      <c r="AV31" s="408"/>
      <c r="AW31" s="408"/>
      <c r="AX31" s="409"/>
      <c r="AY31" s="407">
        <f>AY30*13</f>
        <v>218618.40000000002</v>
      </c>
      <c r="AZ31" s="408"/>
      <c r="BA31" s="408"/>
      <c r="BB31" s="408"/>
      <c r="BC31" s="408"/>
      <c r="BD31" s="408"/>
      <c r="BE31" s="408"/>
      <c r="BF31" s="408"/>
      <c r="BG31" s="408"/>
      <c r="BH31" s="409"/>
    </row>
    <row r="32" spans="3:60" ht="19.5" customHeight="1" thickBot="1" x14ac:dyDescent="0.3">
      <c r="C32" s="491" t="s">
        <v>246</v>
      </c>
      <c r="D32" s="491"/>
      <c r="E32" s="491"/>
      <c r="F32" s="491"/>
      <c r="G32" s="491"/>
      <c r="H32" s="491"/>
      <c r="I32" s="491"/>
      <c r="J32" s="491"/>
      <c r="K32" s="491"/>
      <c r="L32" s="389">
        <f>Schichtplanrechner!$P$23</f>
        <v>9.8000000000000007</v>
      </c>
      <c r="M32" s="390"/>
      <c r="N32" s="391"/>
      <c r="O32" s="257"/>
      <c r="AE32" s="292" t="s">
        <v>274</v>
      </c>
      <c r="AF32" s="293"/>
      <c r="AG32" s="293"/>
      <c r="AH32" s="293"/>
      <c r="AI32" s="293"/>
      <c r="AJ32" s="293"/>
      <c r="AK32" s="293"/>
      <c r="AL32" s="293"/>
      <c r="AM32" s="293"/>
      <c r="AN32" s="294"/>
      <c r="AO32" s="395">
        <f>AO31*4</f>
        <v>650249.60000000009</v>
      </c>
      <c r="AP32" s="396"/>
      <c r="AQ32" s="396"/>
      <c r="AR32" s="396"/>
      <c r="AS32" s="396"/>
      <c r="AT32" s="396"/>
      <c r="AU32" s="396"/>
      <c r="AV32" s="396"/>
      <c r="AW32" s="396"/>
      <c r="AX32" s="397"/>
      <c r="AY32" s="395">
        <f>AY31*4</f>
        <v>874473.60000000009</v>
      </c>
      <c r="AZ32" s="396"/>
      <c r="BA32" s="396"/>
      <c r="BB32" s="396"/>
      <c r="BC32" s="396"/>
      <c r="BD32" s="396"/>
      <c r="BE32" s="396"/>
      <c r="BF32" s="396"/>
      <c r="BG32" s="396"/>
      <c r="BH32" s="397"/>
    </row>
    <row r="33" spans="3:24" ht="19.5" customHeight="1" x14ac:dyDescent="0.25">
      <c r="C33" s="491" t="s">
        <v>247</v>
      </c>
      <c r="D33" s="491"/>
      <c r="E33" s="491"/>
      <c r="F33" s="491"/>
      <c r="G33" s="491"/>
      <c r="H33" s="491"/>
      <c r="I33" s="491"/>
      <c r="J33" s="491"/>
      <c r="K33" s="491"/>
      <c r="L33" s="404">
        <f>Schichtplanrechner!$P$24</f>
        <v>0</v>
      </c>
      <c r="M33" s="405"/>
      <c r="N33" s="406"/>
      <c r="O33" s="257"/>
    </row>
    <row r="34" spans="3:24" ht="19.5" customHeight="1" x14ac:dyDescent="0.25">
      <c r="C34" s="491" t="s">
        <v>248</v>
      </c>
      <c r="D34" s="491"/>
      <c r="E34" s="491"/>
      <c r="F34" s="491"/>
      <c r="G34" s="491"/>
      <c r="H34" s="491"/>
      <c r="I34" s="491"/>
      <c r="J34" s="491"/>
      <c r="K34" s="491"/>
      <c r="L34" s="404">
        <f>Schichtplanrechner!$P$25</f>
        <v>0.5</v>
      </c>
      <c r="M34" s="405"/>
      <c r="N34" s="406"/>
      <c r="O34" s="257"/>
    </row>
    <row r="35" spans="3:24" ht="19.5" customHeight="1" x14ac:dyDescent="0.25">
      <c r="C35" s="491" t="s">
        <v>249</v>
      </c>
      <c r="D35" s="491"/>
      <c r="E35" s="491"/>
      <c r="F35" s="491"/>
      <c r="G35" s="491"/>
      <c r="H35" s="491"/>
      <c r="I35" s="491"/>
      <c r="J35" s="491"/>
      <c r="K35" s="491"/>
      <c r="L35" s="404">
        <f>Schichtplanrechner!$P$26</f>
        <v>0</v>
      </c>
      <c r="M35" s="405"/>
      <c r="N35" s="406"/>
    </row>
    <row r="36" spans="3:24" ht="19.5" customHeight="1" thickBot="1" x14ac:dyDescent="0.3">
      <c r="C36" s="492" t="s">
        <v>250</v>
      </c>
      <c r="D36" s="492"/>
      <c r="E36" s="492"/>
      <c r="F36" s="492"/>
      <c r="G36" s="492"/>
      <c r="H36" s="492"/>
      <c r="I36" s="492"/>
      <c r="J36" s="492"/>
      <c r="K36" s="492"/>
      <c r="L36" s="401">
        <f>Schichtplanrechner!$P$27</f>
        <v>1</v>
      </c>
      <c r="M36" s="402"/>
      <c r="N36" s="403"/>
    </row>
    <row r="37" spans="3:24" ht="19.5" customHeight="1" x14ac:dyDescent="0.25"/>
    <row r="38" spans="3:24" ht="19.5" customHeight="1" thickBot="1" x14ac:dyDescent="0.3">
      <c r="C38" s="245"/>
      <c r="D38" s="8"/>
      <c r="E38" s="8"/>
      <c r="F38" s="8"/>
      <c r="G38" s="8"/>
      <c r="H38" s="8"/>
      <c r="I38" s="8"/>
    </row>
    <row r="39" spans="3:24" ht="19.5" customHeight="1" x14ac:dyDescent="0.25">
      <c r="C39" s="486" t="s">
        <v>244</v>
      </c>
      <c r="D39" s="487"/>
      <c r="E39" s="487"/>
      <c r="F39" s="487"/>
      <c r="G39" s="487"/>
      <c r="H39" s="487"/>
      <c r="I39" s="487"/>
      <c r="J39" s="487"/>
      <c r="K39" s="487"/>
      <c r="L39" s="487"/>
      <c r="M39" s="449">
        <f>I15</f>
        <v>5</v>
      </c>
      <c r="N39" s="450"/>
      <c r="O39" s="450"/>
      <c r="P39" s="450"/>
      <c r="Q39" s="450"/>
      <c r="R39" s="450"/>
      <c r="S39" s="450"/>
      <c r="T39" s="450"/>
      <c r="U39" s="450"/>
      <c r="V39" s="450"/>
      <c r="W39" s="450"/>
      <c r="X39" s="451"/>
    </row>
    <row r="40" spans="3:24" ht="19.5" customHeight="1" x14ac:dyDescent="0.25">
      <c r="C40" s="488" t="s">
        <v>251</v>
      </c>
      <c r="D40" s="489"/>
      <c r="E40" s="489"/>
      <c r="F40" s="489"/>
      <c r="G40" s="489"/>
      <c r="H40" s="489"/>
      <c r="I40" s="489"/>
      <c r="J40" s="489"/>
      <c r="K40" s="489"/>
      <c r="L40" s="490"/>
      <c r="M40" s="494">
        <f>I13</f>
        <v>40</v>
      </c>
      <c r="N40" s="495"/>
      <c r="O40" s="495"/>
      <c r="P40" s="495"/>
      <c r="Q40" s="495"/>
      <c r="R40" s="495"/>
      <c r="S40" s="495"/>
      <c r="T40" s="495"/>
      <c r="U40" s="495"/>
      <c r="V40" s="495"/>
      <c r="W40" s="495"/>
      <c r="X40" s="496"/>
    </row>
    <row r="41" spans="3:24" ht="19.5" customHeight="1" thickBot="1" x14ac:dyDescent="0.3">
      <c r="C41" s="417" t="s">
        <v>283</v>
      </c>
      <c r="D41" s="418"/>
      <c r="E41" s="418"/>
      <c r="F41" s="418"/>
      <c r="G41" s="418"/>
      <c r="H41" s="418"/>
      <c r="I41" s="418"/>
      <c r="J41" s="418"/>
      <c r="K41" s="418"/>
      <c r="L41" s="418"/>
      <c r="M41" s="446" t="s">
        <v>252</v>
      </c>
      <c r="N41" s="447"/>
      <c r="O41" s="447"/>
      <c r="P41" s="448"/>
      <c r="Q41" s="446" t="s">
        <v>32</v>
      </c>
      <c r="R41" s="447"/>
      <c r="S41" s="447"/>
      <c r="T41" s="448"/>
      <c r="U41" s="446" t="s">
        <v>33</v>
      </c>
      <c r="V41" s="447"/>
      <c r="W41" s="447"/>
      <c r="X41" s="448"/>
    </row>
    <row r="42" spans="3:24" ht="19.5" customHeight="1" thickBot="1" x14ac:dyDescent="0.3">
      <c r="C42" s="424"/>
      <c r="D42" s="425"/>
      <c r="E42" s="425"/>
      <c r="F42" s="425"/>
      <c r="G42" s="425"/>
      <c r="H42" s="425"/>
      <c r="I42" s="425"/>
      <c r="J42" s="425"/>
      <c r="K42" s="425"/>
      <c r="L42" s="425"/>
      <c r="M42" s="497" t="s">
        <v>253</v>
      </c>
      <c r="N42" s="498"/>
      <c r="O42" s="498" t="s">
        <v>254</v>
      </c>
      <c r="P42" s="422"/>
      <c r="Q42" s="497" t="s">
        <v>253</v>
      </c>
      <c r="R42" s="498"/>
      <c r="S42" s="498" t="s">
        <v>254</v>
      </c>
      <c r="T42" s="422"/>
      <c r="U42" s="497" t="s">
        <v>253</v>
      </c>
      <c r="V42" s="498"/>
      <c r="W42" s="498" t="s">
        <v>254</v>
      </c>
      <c r="X42" s="499"/>
    </row>
    <row r="43" spans="3:24" ht="19.5" customHeight="1" x14ac:dyDescent="0.25">
      <c r="C43" s="504" t="s">
        <v>0</v>
      </c>
      <c r="D43" s="505"/>
      <c r="E43" s="505"/>
      <c r="F43" s="505"/>
      <c r="G43" s="505"/>
      <c r="H43" s="505"/>
      <c r="I43" s="505"/>
      <c r="J43" s="505"/>
      <c r="K43" s="505"/>
      <c r="L43" s="506"/>
      <c r="M43" s="507">
        <v>10</v>
      </c>
      <c r="N43" s="508"/>
      <c r="O43" s="508">
        <v>8</v>
      </c>
      <c r="P43" s="509"/>
      <c r="Q43" s="507">
        <v>0</v>
      </c>
      <c r="R43" s="508"/>
      <c r="S43" s="508">
        <v>0</v>
      </c>
      <c r="T43" s="509"/>
      <c r="U43" s="507">
        <v>0</v>
      </c>
      <c r="V43" s="508"/>
      <c r="W43" s="508">
        <v>0</v>
      </c>
      <c r="X43" s="510"/>
    </row>
    <row r="44" spans="3:24" ht="19.5" customHeight="1" x14ac:dyDescent="0.25">
      <c r="C44" s="386" t="s">
        <v>1</v>
      </c>
      <c r="D44" s="387"/>
      <c r="E44" s="387"/>
      <c r="F44" s="387"/>
      <c r="G44" s="387"/>
      <c r="H44" s="387"/>
      <c r="I44" s="387"/>
      <c r="J44" s="387"/>
      <c r="K44" s="387"/>
      <c r="L44" s="388"/>
      <c r="M44" s="500">
        <v>10</v>
      </c>
      <c r="N44" s="501"/>
      <c r="O44" s="501">
        <v>8</v>
      </c>
      <c r="P44" s="484"/>
      <c r="Q44" s="500">
        <v>0</v>
      </c>
      <c r="R44" s="501"/>
      <c r="S44" s="501">
        <v>0</v>
      </c>
      <c r="T44" s="484"/>
      <c r="U44" s="500">
        <v>0</v>
      </c>
      <c r="V44" s="501"/>
      <c r="W44" s="501">
        <v>0</v>
      </c>
      <c r="X44" s="502"/>
    </row>
    <row r="45" spans="3:24" ht="19.5" customHeight="1" thickBot="1" x14ac:dyDescent="0.3">
      <c r="C45" s="398" t="s">
        <v>2</v>
      </c>
      <c r="D45" s="399"/>
      <c r="E45" s="399"/>
      <c r="F45" s="399"/>
      <c r="G45" s="399"/>
      <c r="H45" s="399"/>
      <c r="I45" s="399"/>
      <c r="J45" s="399"/>
      <c r="K45" s="399"/>
      <c r="L45" s="400"/>
      <c r="M45" s="476">
        <v>5</v>
      </c>
      <c r="N45" s="477"/>
      <c r="O45" s="477">
        <v>8</v>
      </c>
      <c r="P45" s="462"/>
      <c r="Q45" s="476">
        <v>0</v>
      </c>
      <c r="R45" s="477"/>
      <c r="S45" s="477">
        <v>0</v>
      </c>
      <c r="T45" s="462"/>
      <c r="U45" s="476">
        <v>0</v>
      </c>
      <c r="V45" s="477"/>
      <c r="W45" s="477">
        <v>0</v>
      </c>
      <c r="X45" s="478"/>
    </row>
    <row r="46" spans="3:24" ht="19.5" customHeight="1" thickBot="1" x14ac:dyDescent="0.3">
      <c r="C46" s="511" t="s">
        <v>275</v>
      </c>
      <c r="D46" s="512"/>
      <c r="E46" s="512"/>
      <c r="F46" s="512"/>
      <c r="G46" s="512"/>
      <c r="H46" s="512"/>
      <c r="I46" s="512"/>
      <c r="J46" s="512"/>
      <c r="K46" s="512"/>
      <c r="L46" s="513"/>
      <c r="M46" s="481">
        <f>SUM(M43:N45)</f>
        <v>25</v>
      </c>
      <c r="N46" s="479"/>
      <c r="O46" s="479">
        <f>SUM(O43:P45)</f>
        <v>24</v>
      </c>
      <c r="P46" s="480"/>
      <c r="Q46" s="481">
        <f>SUM(Q43:R45)</f>
        <v>0</v>
      </c>
      <c r="R46" s="479"/>
      <c r="S46" s="479">
        <f>SUM(S43:T45)</f>
        <v>0</v>
      </c>
      <c r="T46" s="480"/>
      <c r="U46" s="481">
        <f>SUM(U43:V45)</f>
        <v>0</v>
      </c>
      <c r="V46" s="479"/>
      <c r="W46" s="479">
        <f>SUM(W43:X45)</f>
        <v>0</v>
      </c>
      <c r="X46" s="482"/>
    </row>
    <row r="49" spans="2:51"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row>
    <row r="50" spans="2:51"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row>
    <row r="51" spans="2:51"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row>
    <row r="52" spans="2:51"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row>
    <row r="53" spans="2:51"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row>
    <row r="54" spans="2:51"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row>
    <row r="55" spans="2:51"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row>
    <row r="56" spans="2:51"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row>
    <row r="57" spans="2:51"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row>
    <row r="58" spans="2:51"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row>
    <row r="59" spans="2:51"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row>
    <row r="60" spans="2:51"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row>
    <row r="61" spans="2:51"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row>
    <row r="62" spans="2:51"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row>
    <row r="63" spans="2:51"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row>
    <row r="64" spans="2:51" x14ac:dyDescent="0.25">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row>
    <row r="65" spans="2:51" x14ac:dyDescent="0.25">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row>
    <row r="66" spans="2:51" x14ac:dyDescent="0.25">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row>
    <row r="67" spans="2:51" x14ac:dyDescent="0.25">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row>
    <row r="68" spans="2:51" x14ac:dyDescent="0.25">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row>
    <row r="69" spans="2:51" x14ac:dyDescent="0.25">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row>
    <row r="70" spans="2:51" x14ac:dyDescent="0.25">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row>
    <row r="71" spans="2:51" x14ac:dyDescent="0.25">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row>
  </sheetData>
  <customSheetViews>
    <customSheetView guid="{585B02F6-D04E-40B0-9C3D-EA9FC2F8BE0E}" scale="85" showGridLines="0" topLeftCell="A10">
      <selection activeCell="M13" sqref="M13"/>
      <pageMargins left="0.7" right="0.7" top="0.78740157499999996" bottom="0.78740157499999996" header="0.3" footer="0.3"/>
    </customSheetView>
    <customSheetView guid="{A3C78327-8DE4-4FA3-9639-BE4895212F26}" scale="85" showGridLines="0" topLeftCell="A10">
      <selection activeCell="M13" sqref="M13"/>
      <pageMargins left="0.7" right="0.7" top="0.78740157499999996" bottom="0.78740157499999996" header="0.3" footer="0.3"/>
    </customSheetView>
  </customSheetViews>
  <mergeCells count="111">
    <mergeCell ref="AY17:BH17"/>
    <mergeCell ref="AY22:BH22"/>
    <mergeCell ref="AY21:BH21"/>
    <mergeCell ref="AO16:AX16"/>
    <mergeCell ref="AO15:AX15"/>
    <mergeCell ref="AO14:AX14"/>
    <mergeCell ref="AY24:BH24"/>
    <mergeCell ref="AY23:BH23"/>
    <mergeCell ref="AY32:BH32"/>
    <mergeCell ref="AY31:BH31"/>
    <mergeCell ref="AY30:BH30"/>
    <mergeCell ref="AY29:BH29"/>
    <mergeCell ref="AY28:BH28"/>
    <mergeCell ref="AY27:BH27"/>
    <mergeCell ref="AY26:BH26"/>
    <mergeCell ref="AY25:BH25"/>
    <mergeCell ref="AO13:AX13"/>
    <mergeCell ref="AY16:BH16"/>
    <mergeCell ref="AY15:BH15"/>
    <mergeCell ref="AY14:BH14"/>
    <mergeCell ref="AY13:BH13"/>
    <mergeCell ref="AO32:AX32"/>
    <mergeCell ref="AO31:AX31"/>
    <mergeCell ref="AO30:AX30"/>
    <mergeCell ref="AO29:AX29"/>
    <mergeCell ref="AO28:AX28"/>
    <mergeCell ref="AO20:AX20"/>
    <mergeCell ref="AO19:AX19"/>
    <mergeCell ref="AO18:AX18"/>
    <mergeCell ref="AO17:AX17"/>
    <mergeCell ref="AO27:AX27"/>
    <mergeCell ref="AO26:AX26"/>
    <mergeCell ref="AO25:AX25"/>
    <mergeCell ref="AO24:AX24"/>
    <mergeCell ref="AO23:AX23"/>
    <mergeCell ref="AO22:AX22"/>
    <mergeCell ref="AO21:AX21"/>
    <mergeCell ref="AY20:BH20"/>
    <mergeCell ref="AY19:BH19"/>
    <mergeCell ref="AY18:BH18"/>
    <mergeCell ref="U45:V45"/>
    <mergeCell ref="W45:X45"/>
    <mergeCell ref="C46:L46"/>
    <mergeCell ref="M46:N46"/>
    <mergeCell ref="O46:P46"/>
    <mergeCell ref="Q46:R46"/>
    <mergeCell ref="S46:T46"/>
    <mergeCell ref="U46:V46"/>
    <mergeCell ref="W46:X46"/>
    <mergeCell ref="C45:L45"/>
    <mergeCell ref="M45:N45"/>
    <mergeCell ref="O45:P45"/>
    <mergeCell ref="Q45:R45"/>
    <mergeCell ref="S45:T45"/>
    <mergeCell ref="U43:V43"/>
    <mergeCell ref="W43:X43"/>
    <mergeCell ref="C44:L44"/>
    <mergeCell ref="M44:N44"/>
    <mergeCell ref="O44:P44"/>
    <mergeCell ref="Q44:R44"/>
    <mergeCell ref="S44:T44"/>
    <mergeCell ref="U44:V44"/>
    <mergeCell ref="W44:X44"/>
    <mergeCell ref="C43:L43"/>
    <mergeCell ref="M43:N43"/>
    <mergeCell ref="O43:P43"/>
    <mergeCell ref="Q43:R43"/>
    <mergeCell ref="S43:T43"/>
    <mergeCell ref="C41:L41"/>
    <mergeCell ref="M41:P41"/>
    <mergeCell ref="Q41:T41"/>
    <mergeCell ref="U41:X41"/>
    <mergeCell ref="C42:L42"/>
    <mergeCell ref="M42:N42"/>
    <mergeCell ref="O42:P42"/>
    <mergeCell ref="Q42:R42"/>
    <mergeCell ref="S42:T42"/>
    <mergeCell ref="U42:V42"/>
    <mergeCell ref="W42:X42"/>
    <mergeCell ref="C36:K36"/>
    <mergeCell ref="L36:N36"/>
    <mergeCell ref="C39:L39"/>
    <mergeCell ref="M39:X39"/>
    <mergeCell ref="C40:L40"/>
    <mergeCell ref="M40:X40"/>
    <mergeCell ref="C33:K33"/>
    <mergeCell ref="L33:N33"/>
    <mergeCell ref="C34:K34"/>
    <mergeCell ref="L34:N34"/>
    <mergeCell ref="C35:K35"/>
    <mergeCell ref="L35:N35"/>
    <mergeCell ref="C32:K32"/>
    <mergeCell ref="L32:N32"/>
    <mergeCell ref="C17:I17"/>
    <mergeCell ref="J17:P17"/>
    <mergeCell ref="D23:I26"/>
    <mergeCell ref="D22:I22"/>
    <mergeCell ref="D19:I21"/>
    <mergeCell ref="K19:P19"/>
    <mergeCell ref="K20:P25"/>
    <mergeCell ref="K26:P26"/>
    <mergeCell ref="AE3:AK3"/>
    <mergeCell ref="C13:H13"/>
    <mergeCell ref="C3:I3"/>
    <mergeCell ref="J3:P3"/>
    <mergeCell ref="Q3:W3"/>
    <mergeCell ref="X3:AD3"/>
    <mergeCell ref="C30:K30"/>
    <mergeCell ref="L30:N30"/>
    <mergeCell ref="C31:K31"/>
    <mergeCell ref="L31:N31"/>
  </mergeCells>
  <pageMargins left="0.7" right="0.7" top="0.78740157499999996" bottom="0.78740157499999996"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60"/>
  <sheetViews>
    <sheetView showGridLines="0" zoomScale="85" zoomScaleNormal="85" workbookViewId="0">
      <selection activeCell="AR3" sqref="AR3"/>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L1" s="333"/>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115</v>
      </c>
      <c r="AF2" s="26"/>
      <c r="AG2" s="26"/>
      <c r="AH2" s="26"/>
      <c r="AL2" s="333"/>
      <c r="AM2" s="333"/>
      <c r="AN2" s="333"/>
      <c r="AO2" s="333"/>
      <c r="AP2" s="333"/>
      <c r="AQ2" s="333"/>
      <c r="AR2" s="333"/>
      <c r="AS2" s="333"/>
      <c r="AT2" s="333"/>
      <c r="AU2" s="333"/>
      <c r="AV2" s="333"/>
      <c r="AW2" s="333"/>
      <c r="AX2" s="333"/>
      <c r="AY2" s="333"/>
      <c r="AZ2" s="333"/>
      <c r="BA2" s="333"/>
      <c r="BB2" s="333"/>
      <c r="BC2" s="333"/>
      <c r="BD2" s="333"/>
      <c r="BE2" s="333"/>
      <c r="BF2" s="333"/>
      <c r="BG2" s="333"/>
      <c r="BH2" s="333"/>
    </row>
    <row r="3" spans="2:60" ht="15.75" customHeight="1" thickBot="1" x14ac:dyDescent="0.3">
      <c r="B3" s="26"/>
      <c r="C3" s="366" t="s">
        <v>96</v>
      </c>
      <c r="D3" s="367"/>
      <c r="E3" s="367"/>
      <c r="F3" s="367"/>
      <c r="G3" s="367"/>
      <c r="H3" s="367"/>
      <c r="I3" s="368"/>
      <c r="J3" s="367" t="s">
        <v>95</v>
      </c>
      <c r="K3" s="367"/>
      <c r="L3" s="367"/>
      <c r="M3" s="367"/>
      <c r="N3" s="367"/>
      <c r="O3" s="367"/>
      <c r="P3" s="367"/>
      <c r="Q3" s="366" t="s">
        <v>98</v>
      </c>
      <c r="R3" s="367"/>
      <c r="S3" s="367"/>
      <c r="T3" s="367"/>
      <c r="U3" s="367"/>
      <c r="V3" s="367"/>
      <c r="W3" s="368"/>
      <c r="X3" s="367" t="s">
        <v>109</v>
      </c>
      <c r="Y3" s="367"/>
      <c r="Z3" s="367"/>
      <c r="AA3" s="367"/>
      <c r="AB3" s="367"/>
      <c r="AC3" s="367"/>
      <c r="AD3" s="368"/>
      <c r="AF3" s="50" t="s">
        <v>94</v>
      </c>
      <c r="AG3" s="50" t="s">
        <v>94</v>
      </c>
      <c r="AH3" s="50" t="s">
        <v>94</v>
      </c>
      <c r="AI3" s="27"/>
      <c r="AJ3" s="27"/>
      <c r="AK3" s="27"/>
      <c r="AL3" s="334"/>
      <c r="AM3" s="335"/>
      <c r="AN3" s="335"/>
      <c r="AO3" s="335"/>
      <c r="AP3" s="336"/>
      <c r="AQ3" s="333"/>
      <c r="AR3" s="333"/>
      <c r="AS3" s="333"/>
      <c r="AT3" s="333"/>
      <c r="AU3" s="333"/>
      <c r="AV3" s="333"/>
      <c r="AW3" s="333"/>
      <c r="AX3" s="333"/>
      <c r="AY3" s="333"/>
      <c r="AZ3" s="333"/>
      <c r="BA3" s="333"/>
      <c r="BB3" s="333"/>
      <c r="BC3" s="333"/>
      <c r="BD3" s="333"/>
      <c r="BE3" s="333"/>
      <c r="BF3" s="333"/>
      <c r="BG3" s="333"/>
      <c r="BH3" s="333"/>
    </row>
    <row r="4" spans="2:60" ht="15.75" customHeight="1" thickBot="1" x14ac:dyDescent="0.4">
      <c r="B4" s="26"/>
      <c r="C4" s="49" t="s">
        <v>27</v>
      </c>
      <c r="D4" s="48" t="s">
        <v>28</v>
      </c>
      <c r="E4" s="48" t="s">
        <v>29</v>
      </c>
      <c r="F4" s="48" t="s">
        <v>30</v>
      </c>
      <c r="G4" s="48" t="s">
        <v>31</v>
      </c>
      <c r="H4" s="48" t="s">
        <v>32</v>
      </c>
      <c r="I4" s="47" t="s">
        <v>33</v>
      </c>
      <c r="J4" s="48" t="s">
        <v>27</v>
      </c>
      <c r="K4" s="48" t="s">
        <v>28</v>
      </c>
      <c r="L4" s="48" t="s">
        <v>29</v>
      </c>
      <c r="M4" s="48" t="s">
        <v>30</v>
      </c>
      <c r="N4" s="48" t="s">
        <v>31</v>
      </c>
      <c r="O4" s="48" t="s">
        <v>32</v>
      </c>
      <c r="P4" s="48" t="s">
        <v>33</v>
      </c>
      <c r="Q4" s="49" t="s">
        <v>27</v>
      </c>
      <c r="R4" s="48" t="s">
        <v>28</v>
      </c>
      <c r="S4" s="48" t="s">
        <v>29</v>
      </c>
      <c r="T4" s="48" t="s">
        <v>30</v>
      </c>
      <c r="U4" s="48" t="s">
        <v>31</v>
      </c>
      <c r="V4" s="48" t="s">
        <v>32</v>
      </c>
      <c r="W4" s="47" t="s">
        <v>33</v>
      </c>
      <c r="X4" s="48" t="s">
        <v>27</v>
      </c>
      <c r="Y4" s="48" t="s">
        <v>28</v>
      </c>
      <c r="Z4" s="48" t="s">
        <v>29</v>
      </c>
      <c r="AA4" s="48" t="s">
        <v>30</v>
      </c>
      <c r="AB4" s="48" t="s">
        <v>31</v>
      </c>
      <c r="AC4" s="48" t="s">
        <v>32</v>
      </c>
      <c r="AD4" s="47" t="s">
        <v>33</v>
      </c>
      <c r="AF4" s="46" t="s">
        <v>34</v>
      </c>
      <c r="AG4" s="45" t="s">
        <v>35</v>
      </c>
      <c r="AH4" s="44" t="s">
        <v>36</v>
      </c>
      <c r="AI4" s="273"/>
      <c r="AJ4" s="273"/>
      <c r="AK4" s="273"/>
      <c r="AL4" s="334"/>
      <c r="AM4" s="337"/>
      <c r="AN4" s="337"/>
      <c r="AO4" s="337"/>
      <c r="AP4" s="336"/>
      <c r="AQ4" s="333"/>
      <c r="AR4" s="333"/>
      <c r="AS4" s="333"/>
      <c r="AT4" s="333"/>
      <c r="AU4" s="333"/>
      <c r="AV4" s="333"/>
      <c r="AW4" s="333"/>
      <c r="AX4" s="333"/>
      <c r="AY4" s="333"/>
      <c r="AZ4" s="333"/>
      <c r="BA4" s="333"/>
      <c r="BB4" s="333"/>
      <c r="BC4" s="333"/>
      <c r="BD4" s="333"/>
      <c r="BE4" s="333"/>
      <c r="BF4" s="333"/>
      <c r="BG4" s="333"/>
      <c r="BH4" s="333"/>
    </row>
    <row r="5" spans="2:60" ht="15.75" customHeight="1" thickBot="1" x14ac:dyDescent="0.4">
      <c r="B5" s="256" t="s">
        <v>37</v>
      </c>
      <c r="C5" s="43" t="s">
        <v>34</v>
      </c>
      <c r="D5" s="141" t="s">
        <v>34</v>
      </c>
      <c r="E5" s="138" t="s">
        <v>35</v>
      </c>
      <c r="F5" s="139" t="s">
        <v>35</v>
      </c>
      <c r="G5" s="138" t="s">
        <v>35</v>
      </c>
      <c r="H5" s="62"/>
      <c r="I5" s="61"/>
      <c r="J5" s="87"/>
      <c r="K5" s="38"/>
      <c r="L5" s="141" t="s">
        <v>34</v>
      </c>
      <c r="M5" s="141" t="s">
        <v>34</v>
      </c>
      <c r="N5" s="141" t="s">
        <v>34</v>
      </c>
      <c r="O5" s="38"/>
      <c r="P5" s="124" t="s">
        <v>36</v>
      </c>
      <c r="Q5" s="119" t="s">
        <v>36</v>
      </c>
      <c r="R5" s="118" t="s">
        <v>36</v>
      </c>
      <c r="S5" s="38"/>
      <c r="T5" s="38"/>
      <c r="U5" s="38"/>
      <c r="V5" s="38"/>
      <c r="W5" s="37"/>
      <c r="X5" s="143" t="s">
        <v>35</v>
      </c>
      <c r="Y5" s="139" t="s">
        <v>35</v>
      </c>
      <c r="Z5" s="118" t="s">
        <v>36</v>
      </c>
      <c r="AA5" s="118" t="s">
        <v>36</v>
      </c>
      <c r="AB5" s="118" t="s">
        <v>36</v>
      </c>
      <c r="AC5" s="38"/>
      <c r="AD5" s="37"/>
      <c r="AF5" s="26">
        <f>COUNTIF($C5:$AD5,"F")</f>
        <v>5</v>
      </c>
      <c r="AG5" s="26">
        <f>COUNTIF($C5:$AD5,"S")</f>
        <v>5</v>
      </c>
      <c r="AH5" s="26">
        <f>COUNTIF($C5:$AD5,"N")</f>
        <v>6</v>
      </c>
      <c r="AI5" s="262"/>
      <c r="AJ5" s="262"/>
      <c r="AK5" s="262"/>
      <c r="AL5" s="334"/>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5.75" customHeight="1" thickBot="1" x14ac:dyDescent="0.4">
      <c r="B6" s="256" t="s">
        <v>38</v>
      </c>
      <c r="C6" s="85"/>
      <c r="D6" s="56"/>
      <c r="E6" s="132" t="s">
        <v>34</v>
      </c>
      <c r="F6" s="132" t="s">
        <v>34</v>
      </c>
      <c r="G6" s="132" t="s">
        <v>34</v>
      </c>
      <c r="H6" s="56"/>
      <c r="I6" s="123" t="s">
        <v>36</v>
      </c>
      <c r="J6" s="136" t="s">
        <v>36</v>
      </c>
      <c r="K6" s="116" t="s">
        <v>36</v>
      </c>
      <c r="L6" s="56"/>
      <c r="M6" s="56"/>
      <c r="N6" s="56"/>
      <c r="O6" s="56"/>
      <c r="P6" s="70"/>
      <c r="Q6" s="135" t="s">
        <v>35</v>
      </c>
      <c r="R6" s="134" t="s">
        <v>35</v>
      </c>
      <c r="S6" s="116" t="s">
        <v>36</v>
      </c>
      <c r="T6" s="116" t="s">
        <v>36</v>
      </c>
      <c r="U6" s="116" t="s">
        <v>36</v>
      </c>
      <c r="V6" s="56"/>
      <c r="W6" s="55"/>
      <c r="X6" s="67" t="s">
        <v>34</v>
      </c>
      <c r="Y6" s="132" t="s">
        <v>34</v>
      </c>
      <c r="Z6" s="133" t="s">
        <v>35</v>
      </c>
      <c r="AA6" s="134" t="s">
        <v>35</v>
      </c>
      <c r="AB6" s="133" t="s">
        <v>35</v>
      </c>
      <c r="AC6" s="59"/>
      <c r="AD6" s="68"/>
      <c r="AF6" s="26">
        <f>COUNTIF($C6:$AD6,"F")</f>
        <v>5</v>
      </c>
      <c r="AG6" s="26">
        <f>COUNTIF($C6:$AD6,"S")</f>
        <v>5</v>
      </c>
      <c r="AH6" s="26">
        <f>COUNTIF($C6:$AD6,"N")</f>
        <v>6</v>
      </c>
      <c r="AI6" s="262"/>
      <c r="AJ6" s="127"/>
      <c r="AK6" s="127"/>
      <c r="AL6" s="334"/>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5.75" customHeight="1" thickBot="1" x14ac:dyDescent="0.4">
      <c r="B7" s="256" t="s">
        <v>39</v>
      </c>
      <c r="C7" s="117" t="s">
        <v>36</v>
      </c>
      <c r="D7" s="116" t="s">
        <v>36</v>
      </c>
      <c r="E7" s="56"/>
      <c r="F7" s="56"/>
      <c r="G7" s="56"/>
      <c r="H7" s="56"/>
      <c r="I7" s="55"/>
      <c r="J7" s="137" t="s">
        <v>35</v>
      </c>
      <c r="K7" s="134" t="s">
        <v>35</v>
      </c>
      <c r="L7" s="116" t="s">
        <v>36</v>
      </c>
      <c r="M7" s="116" t="s">
        <v>36</v>
      </c>
      <c r="N7" s="116" t="s">
        <v>36</v>
      </c>
      <c r="O7" s="56"/>
      <c r="P7" s="70"/>
      <c r="Q7" s="57" t="s">
        <v>34</v>
      </c>
      <c r="R7" s="132" t="s">
        <v>34</v>
      </c>
      <c r="S7" s="133" t="s">
        <v>35</v>
      </c>
      <c r="T7" s="134" t="s">
        <v>35</v>
      </c>
      <c r="U7" s="133" t="s">
        <v>35</v>
      </c>
      <c r="V7" s="59"/>
      <c r="W7" s="68"/>
      <c r="X7" s="142"/>
      <c r="Y7" s="56"/>
      <c r="Z7" s="132" t="s">
        <v>34</v>
      </c>
      <c r="AA7" s="132" t="s">
        <v>34</v>
      </c>
      <c r="AB7" s="132" t="s">
        <v>34</v>
      </c>
      <c r="AC7" s="56"/>
      <c r="AD7" s="123" t="s">
        <v>36</v>
      </c>
      <c r="AF7" s="26">
        <f>COUNTIF($C7:$AD7,"F")</f>
        <v>5</v>
      </c>
      <c r="AG7" s="26">
        <f>COUNTIF($C7:$AD7,"S")</f>
        <v>5</v>
      </c>
      <c r="AH7" s="26">
        <f>COUNTIF($C7:$AD7,"N")</f>
        <v>6</v>
      </c>
      <c r="AI7" s="127"/>
      <c r="AJ7" s="262"/>
      <c r="AK7" s="262"/>
      <c r="AL7" s="334"/>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ht="15.75" customHeight="1" thickBot="1" x14ac:dyDescent="0.4">
      <c r="B8" s="256" t="s">
        <v>40</v>
      </c>
      <c r="C8" s="66" t="s">
        <v>35</v>
      </c>
      <c r="D8" s="129" t="s">
        <v>35</v>
      </c>
      <c r="E8" s="114" t="s">
        <v>36</v>
      </c>
      <c r="F8" s="114" t="s">
        <v>36</v>
      </c>
      <c r="G8" s="114" t="s">
        <v>36</v>
      </c>
      <c r="H8" s="33"/>
      <c r="I8" s="53"/>
      <c r="J8" s="54" t="s">
        <v>34</v>
      </c>
      <c r="K8" s="130" t="s">
        <v>34</v>
      </c>
      <c r="L8" s="128" t="s">
        <v>35</v>
      </c>
      <c r="M8" s="129" t="s">
        <v>35</v>
      </c>
      <c r="N8" s="128" t="s">
        <v>35</v>
      </c>
      <c r="O8" s="29"/>
      <c r="P8" s="65"/>
      <c r="Q8" s="84"/>
      <c r="R8" s="33"/>
      <c r="S8" s="130" t="s">
        <v>34</v>
      </c>
      <c r="T8" s="130" t="s">
        <v>34</v>
      </c>
      <c r="U8" s="130" t="s">
        <v>34</v>
      </c>
      <c r="V8" s="33"/>
      <c r="W8" s="122" t="s">
        <v>36</v>
      </c>
      <c r="X8" s="115" t="s">
        <v>36</v>
      </c>
      <c r="Y8" s="114" t="s">
        <v>36</v>
      </c>
      <c r="Z8" s="33"/>
      <c r="AA8" s="33"/>
      <c r="AB8" s="33"/>
      <c r="AC8" s="33"/>
      <c r="AD8" s="53"/>
      <c r="AF8" s="26">
        <f>COUNTIF($C8:$AD8,"F")</f>
        <v>5</v>
      </c>
      <c r="AG8" s="26">
        <f>COUNTIF($C8:$AD8,"S")</f>
        <v>5</v>
      </c>
      <c r="AH8" s="26">
        <f>COUNTIF($C8:$AD8,"N")</f>
        <v>6</v>
      </c>
      <c r="AI8" s="262"/>
      <c r="AJ8" s="127"/>
      <c r="AK8" s="262"/>
      <c r="AL8" s="334"/>
      <c r="AM8" s="335"/>
      <c r="AN8" s="335"/>
      <c r="AO8" s="335"/>
      <c r="AP8" s="336"/>
      <c r="AQ8" s="333"/>
      <c r="AR8" s="333"/>
      <c r="AS8" s="333"/>
      <c r="AT8" s="333"/>
      <c r="AU8" s="333"/>
      <c r="AV8" s="333"/>
      <c r="AW8" s="333"/>
      <c r="AX8" s="333"/>
      <c r="AY8" s="333"/>
      <c r="AZ8" s="333"/>
      <c r="BA8" s="333"/>
      <c r="BB8" s="333"/>
      <c r="BC8" s="333"/>
      <c r="BD8" s="333"/>
      <c r="BE8" s="333"/>
      <c r="BF8" s="333"/>
      <c r="BG8" s="333"/>
      <c r="BH8" s="333"/>
    </row>
    <row r="9" spans="2:60"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127"/>
      <c r="AL9" s="339"/>
      <c r="AM9" s="336"/>
      <c r="AN9" s="336"/>
      <c r="AO9" s="336"/>
      <c r="AP9" s="333"/>
      <c r="AQ9" s="339"/>
      <c r="AR9" s="339"/>
      <c r="AS9" s="339"/>
      <c r="AT9" s="339"/>
      <c r="AU9" s="339"/>
      <c r="AV9" s="339"/>
      <c r="AW9" s="339"/>
      <c r="AX9" s="339"/>
      <c r="AY9" s="339"/>
      <c r="AZ9" s="339"/>
      <c r="BA9" s="339"/>
      <c r="BB9" s="339"/>
      <c r="BC9" s="339"/>
      <c r="BD9" s="339"/>
      <c r="BE9" s="339"/>
      <c r="BF9" s="339"/>
      <c r="BG9" s="339"/>
      <c r="BH9" s="339"/>
    </row>
    <row r="10" spans="2:60"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row>
    <row r="11" spans="2:60"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2"/>
      <c r="C12" s="362" t="s">
        <v>242</v>
      </c>
      <c r="D12" s="362"/>
      <c r="E12" s="362"/>
      <c r="F12" s="362"/>
      <c r="G12" s="362"/>
      <c r="H12" s="362"/>
      <c r="I12" s="262">
        <v>32</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$L26*$L28*$M36</f>
        <v>9094.4000000000015</v>
      </c>
      <c r="AP12" s="364"/>
      <c r="AQ12" s="364"/>
      <c r="AR12" s="364"/>
      <c r="AS12" s="364"/>
      <c r="AT12" s="364"/>
      <c r="AU12" s="364"/>
      <c r="AV12" s="364"/>
      <c r="AW12" s="364"/>
      <c r="AX12" s="365"/>
      <c r="AY12" s="363">
        <f>$L27*$L28*$M36</f>
        <v>12230.400000000001</v>
      </c>
      <c r="AZ12" s="364"/>
      <c r="BA12" s="364"/>
      <c r="BB12" s="364"/>
      <c r="BC12" s="364"/>
      <c r="BD12" s="364"/>
      <c r="BE12" s="364"/>
      <c r="BF12" s="364"/>
      <c r="BG12" s="364"/>
      <c r="BH12" s="365"/>
    </row>
    <row r="13" spans="2:60" ht="19.5" customHeight="1" x14ac:dyDescent="0.25">
      <c r="C13" s="258" t="s">
        <v>243</v>
      </c>
      <c r="I13" s="26">
        <v>3</v>
      </c>
      <c r="AE13" s="277" t="s">
        <v>256</v>
      </c>
      <c r="AF13" s="278"/>
      <c r="AG13" s="278"/>
      <c r="AH13" s="278"/>
      <c r="AI13" s="278"/>
      <c r="AJ13" s="278"/>
      <c r="AK13" s="278"/>
      <c r="AL13" s="278"/>
      <c r="AM13" s="278"/>
      <c r="AN13" s="279"/>
      <c r="AO13" s="372">
        <f>$L28*$L29</f>
        <v>0</v>
      </c>
      <c r="AP13" s="373"/>
      <c r="AQ13" s="373"/>
      <c r="AR13" s="373"/>
      <c r="AS13" s="373"/>
      <c r="AT13" s="373"/>
      <c r="AU13" s="373"/>
      <c r="AV13" s="373"/>
      <c r="AW13" s="373"/>
      <c r="AX13" s="374"/>
      <c r="AY13" s="372">
        <f>$L28*$L29</f>
        <v>0</v>
      </c>
      <c r="AZ13" s="373"/>
      <c r="BA13" s="373"/>
      <c r="BB13" s="373"/>
      <c r="BC13" s="373"/>
      <c r="BD13" s="373"/>
      <c r="BE13" s="373"/>
      <c r="BF13" s="373"/>
      <c r="BG13" s="373"/>
      <c r="BH13" s="374"/>
    </row>
    <row r="14" spans="2:60" ht="19.5" customHeight="1" x14ac:dyDescent="0.25">
      <c r="C14" s="258" t="s">
        <v>244</v>
      </c>
      <c r="I14" s="26">
        <v>4</v>
      </c>
      <c r="AE14" s="277" t="s">
        <v>257</v>
      </c>
      <c r="AF14" s="278"/>
      <c r="AG14" s="278"/>
      <c r="AH14" s="278"/>
      <c r="AI14" s="278"/>
      <c r="AJ14" s="278"/>
      <c r="AK14" s="278"/>
      <c r="AL14" s="278"/>
      <c r="AM14" s="278"/>
      <c r="AN14" s="279"/>
      <c r="AO14" s="375">
        <f>$M40+$Q40+$U40</f>
        <v>5</v>
      </c>
      <c r="AP14" s="376"/>
      <c r="AQ14" s="376"/>
      <c r="AR14" s="376"/>
      <c r="AS14" s="376"/>
      <c r="AT14" s="376"/>
      <c r="AU14" s="376"/>
      <c r="AV14" s="376"/>
      <c r="AW14" s="376"/>
      <c r="AX14" s="377"/>
      <c r="AY14" s="375">
        <f>$M40+$Q40+$U40</f>
        <v>5</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$M40*$O40+$Q40*$S40+$U40*$W40</f>
        <v>40</v>
      </c>
      <c r="AP15" s="379"/>
      <c r="AQ15" s="379"/>
      <c r="AR15" s="379"/>
      <c r="AS15" s="379"/>
      <c r="AT15" s="379"/>
      <c r="AU15" s="379"/>
      <c r="AV15" s="379"/>
      <c r="AW15" s="379"/>
      <c r="AX15" s="380"/>
      <c r="AY15" s="378">
        <f>$M40*$O40+$Q40*$S40+$U40*$W40</f>
        <v>40</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IF($M$36="",0,(($L$26/$M$35*($M40*$O40+$Q40*$S40+$U40*$W40))*AO13))</f>
        <v>0</v>
      </c>
      <c r="AP16" s="370"/>
      <c r="AQ16" s="370"/>
      <c r="AR16" s="370"/>
      <c r="AS16" s="370"/>
      <c r="AT16" s="370"/>
      <c r="AU16" s="370"/>
      <c r="AV16" s="370"/>
      <c r="AW16" s="370"/>
      <c r="AX16" s="371"/>
      <c r="AY16" s="369">
        <f>IF($M$36="",0,(($L$27/$M$35*($M40*$O40+$Q40*$S40+$U40*$W40))*AY13))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$L$28*$L$30</f>
        <v>4.9000000000000004</v>
      </c>
      <c r="AP17" s="373"/>
      <c r="AQ17" s="373"/>
      <c r="AR17" s="373"/>
      <c r="AS17" s="373"/>
      <c r="AT17" s="373"/>
      <c r="AU17" s="373"/>
      <c r="AV17" s="373"/>
      <c r="AW17" s="373"/>
      <c r="AX17" s="374"/>
      <c r="AY17" s="372">
        <f>$L$28*$L$30</f>
        <v>4.9000000000000004</v>
      </c>
      <c r="AZ17" s="373"/>
      <c r="BA17" s="373"/>
      <c r="BB17" s="373"/>
      <c r="BC17" s="373"/>
      <c r="BD17" s="373"/>
      <c r="BE17" s="373"/>
      <c r="BF17" s="373"/>
      <c r="BG17" s="373"/>
      <c r="BH17" s="374"/>
    </row>
    <row r="18" spans="3:60" ht="19.5" customHeight="1" x14ac:dyDescent="0.25">
      <c r="C18" s="232" t="s">
        <v>133</v>
      </c>
      <c r="D18" s="381" t="s">
        <v>115</v>
      </c>
      <c r="E18" s="381"/>
      <c r="F18" s="381"/>
      <c r="G18" s="381"/>
      <c r="H18" s="381"/>
      <c r="I18" s="382"/>
      <c r="J18" s="232" t="s">
        <v>133</v>
      </c>
      <c r="K18" s="383" t="s">
        <v>195</v>
      </c>
      <c r="L18" s="383"/>
      <c r="M18" s="383"/>
      <c r="N18" s="383"/>
      <c r="O18" s="383"/>
      <c r="P18" s="383"/>
      <c r="AE18" s="277" t="s">
        <v>261</v>
      </c>
      <c r="AF18" s="278"/>
      <c r="AG18" s="278"/>
      <c r="AH18" s="278"/>
      <c r="AI18" s="278"/>
      <c r="AJ18" s="278"/>
      <c r="AK18" s="278"/>
      <c r="AL18" s="278"/>
      <c r="AM18" s="278"/>
      <c r="AN18" s="279"/>
      <c r="AO18" s="375">
        <f>$M41+$Q41+$U41</f>
        <v>6</v>
      </c>
      <c r="AP18" s="376"/>
      <c r="AQ18" s="376"/>
      <c r="AR18" s="376"/>
      <c r="AS18" s="376"/>
      <c r="AT18" s="376"/>
      <c r="AU18" s="376"/>
      <c r="AV18" s="376"/>
      <c r="AW18" s="376"/>
      <c r="AX18" s="377"/>
      <c r="AY18" s="375">
        <f>$M41+$Q41+$U41</f>
        <v>6</v>
      </c>
      <c r="AZ18" s="376"/>
      <c r="BA18" s="376"/>
      <c r="BB18" s="376"/>
      <c r="BC18" s="376"/>
      <c r="BD18" s="376"/>
      <c r="BE18" s="376"/>
      <c r="BF18" s="376"/>
      <c r="BG18" s="376"/>
      <c r="BH18" s="377"/>
    </row>
    <row r="19" spans="3:60" ht="19.5" customHeight="1" thickBot="1" x14ac:dyDescent="0.3">
      <c r="C19" s="232" t="s">
        <v>134</v>
      </c>
      <c r="D19" s="381" t="s">
        <v>192</v>
      </c>
      <c r="E19" s="381"/>
      <c r="F19" s="381"/>
      <c r="G19" s="381"/>
      <c r="H19" s="381"/>
      <c r="I19" s="382"/>
      <c r="J19" s="257"/>
      <c r="K19" s="383"/>
      <c r="L19" s="383"/>
      <c r="M19" s="383"/>
      <c r="N19" s="383"/>
      <c r="O19" s="383"/>
      <c r="P19" s="383"/>
      <c r="AE19" s="280" t="s">
        <v>262</v>
      </c>
      <c r="AF19" s="281"/>
      <c r="AG19" s="281"/>
      <c r="AH19" s="281"/>
      <c r="AI19" s="281"/>
      <c r="AJ19" s="281"/>
      <c r="AK19" s="281"/>
      <c r="AL19" s="281"/>
      <c r="AM19" s="281"/>
      <c r="AN19" s="282"/>
      <c r="AO19" s="378">
        <f>$M41*$O41+$Q41*$S41+$U41*$W41</f>
        <v>48</v>
      </c>
      <c r="AP19" s="379"/>
      <c r="AQ19" s="379"/>
      <c r="AR19" s="379"/>
      <c r="AS19" s="379"/>
      <c r="AT19" s="379"/>
      <c r="AU19" s="379"/>
      <c r="AV19" s="379"/>
      <c r="AW19" s="379"/>
      <c r="AX19" s="380"/>
      <c r="AY19" s="378">
        <f>$M41*$O41+$Q41*$S41+$U41*$W41</f>
        <v>48</v>
      </c>
      <c r="AZ19" s="379"/>
      <c r="BA19" s="379"/>
      <c r="BB19" s="379"/>
      <c r="BC19" s="379"/>
      <c r="BD19" s="379"/>
      <c r="BE19" s="379"/>
      <c r="BF19" s="379"/>
      <c r="BG19" s="379"/>
      <c r="BH19" s="380"/>
    </row>
    <row r="20" spans="3:60" ht="19.5" customHeight="1" thickTop="1" x14ac:dyDescent="0.25">
      <c r="C20" s="232"/>
      <c r="D20" s="381"/>
      <c r="E20" s="381"/>
      <c r="F20" s="381"/>
      <c r="G20" s="381"/>
      <c r="H20" s="381"/>
      <c r="I20" s="382"/>
      <c r="J20" s="257"/>
      <c r="K20" s="383"/>
      <c r="L20" s="383"/>
      <c r="M20" s="383"/>
      <c r="N20" s="383"/>
      <c r="O20" s="383"/>
      <c r="P20" s="383"/>
      <c r="AE20" s="283" t="s">
        <v>263</v>
      </c>
      <c r="AF20" s="284"/>
      <c r="AG20" s="284"/>
      <c r="AH20" s="284"/>
      <c r="AI20" s="284"/>
      <c r="AJ20" s="284"/>
      <c r="AK20" s="284"/>
      <c r="AL20" s="284"/>
      <c r="AM20" s="284"/>
      <c r="AN20" s="285"/>
      <c r="AO20" s="369">
        <f>IF($M$36="",0,(($L$26/$M$35*($M41*$O41+$Q41*$S41+$U41*$W41))*AO17))</f>
        <v>1705.2</v>
      </c>
      <c r="AP20" s="370"/>
      <c r="AQ20" s="370"/>
      <c r="AR20" s="370"/>
      <c r="AS20" s="370"/>
      <c r="AT20" s="370"/>
      <c r="AU20" s="370"/>
      <c r="AV20" s="370"/>
      <c r="AW20" s="370"/>
      <c r="AX20" s="371"/>
      <c r="AY20" s="369">
        <f>IF($M$36="",0,(($L$27/$M$35*($M41*$O41+$Q41*$S41+$U41*$W41))*AY17))</f>
        <v>2293.2000000000003</v>
      </c>
      <c r="AZ20" s="370"/>
      <c r="BA20" s="370"/>
      <c r="BB20" s="370"/>
      <c r="BC20" s="370"/>
      <c r="BD20" s="370"/>
      <c r="BE20" s="370"/>
      <c r="BF20" s="370"/>
      <c r="BG20" s="370"/>
      <c r="BH20" s="371"/>
    </row>
    <row r="21" spans="3:60" ht="19.5" customHeight="1" x14ac:dyDescent="0.25">
      <c r="C21" s="232" t="s">
        <v>135</v>
      </c>
      <c r="D21" s="381" t="s">
        <v>146</v>
      </c>
      <c r="E21" s="381"/>
      <c r="F21" s="381"/>
      <c r="G21" s="381"/>
      <c r="H21" s="381"/>
      <c r="I21" s="382"/>
      <c r="J21" s="257"/>
      <c r="K21" s="383"/>
      <c r="L21" s="383"/>
      <c r="M21" s="383"/>
      <c r="N21" s="383"/>
      <c r="O21" s="383"/>
      <c r="P21" s="383"/>
      <c r="AE21" s="277" t="s">
        <v>264</v>
      </c>
      <c r="AF21" s="278"/>
      <c r="AG21" s="278"/>
      <c r="AH21" s="278"/>
      <c r="AI21" s="278"/>
      <c r="AJ21" s="278"/>
      <c r="AK21" s="278"/>
      <c r="AL21" s="278"/>
      <c r="AM21" s="278"/>
      <c r="AN21" s="279"/>
      <c r="AO21" s="372">
        <f>$L28*$L31</f>
        <v>0</v>
      </c>
      <c r="AP21" s="373"/>
      <c r="AQ21" s="373"/>
      <c r="AR21" s="373"/>
      <c r="AS21" s="373"/>
      <c r="AT21" s="373"/>
      <c r="AU21" s="373"/>
      <c r="AV21" s="373"/>
      <c r="AW21" s="373"/>
      <c r="AX21" s="374"/>
      <c r="AY21" s="372">
        <f>$L28*$L31</f>
        <v>0</v>
      </c>
      <c r="AZ21" s="373"/>
      <c r="BA21" s="373"/>
      <c r="BB21" s="373"/>
      <c r="BC21" s="373"/>
      <c r="BD21" s="373"/>
      <c r="BE21" s="373"/>
      <c r="BF21" s="373"/>
      <c r="BG21" s="373"/>
      <c r="BH21" s="374"/>
    </row>
    <row r="22" spans="3:60" ht="19.5" customHeight="1" x14ac:dyDescent="0.25">
      <c r="C22" s="257"/>
      <c r="D22" s="381"/>
      <c r="E22" s="381"/>
      <c r="F22" s="381"/>
      <c r="G22" s="381"/>
      <c r="H22" s="381"/>
      <c r="I22" s="382"/>
      <c r="J22" s="257"/>
      <c r="K22" s="257"/>
      <c r="L22" s="257"/>
      <c r="M22" s="257"/>
      <c r="N22" s="257"/>
      <c r="O22" s="257"/>
      <c r="P22" s="257"/>
      <c r="AE22" s="277" t="s">
        <v>265</v>
      </c>
      <c r="AF22" s="278"/>
      <c r="AG22" s="278"/>
      <c r="AH22" s="278"/>
      <c r="AI22" s="278"/>
      <c r="AJ22" s="278"/>
      <c r="AK22" s="278"/>
      <c r="AL22" s="278"/>
      <c r="AM22" s="278"/>
      <c r="AN22" s="279"/>
      <c r="AO22" s="375">
        <f>$Q42</f>
        <v>0</v>
      </c>
      <c r="AP22" s="376"/>
      <c r="AQ22" s="376"/>
      <c r="AR22" s="376"/>
      <c r="AS22" s="376"/>
      <c r="AT22" s="376"/>
      <c r="AU22" s="376"/>
      <c r="AV22" s="376"/>
      <c r="AW22" s="376"/>
      <c r="AX22" s="377"/>
      <c r="AY22" s="375">
        <f>$Q42</f>
        <v>0</v>
      </c>
      <c r="AZ22" s="376"/>
      <c r="BA22" s="376"/>
      <c r="BB22" s="376"/>
      <c r="BC22" s="376"/>
      <c r="BD22" s="376"/>
      <c r="BE22" s="376"/>
      <c r="BF22" s="376"/>
      <c r="BG22" s="376"/>
      <c r="BH22" s="377"/>
    </row>
    <row r="23" spans="3:60" ht="19.5" customHeight="1" thickBot="1" x14ac:dyDescent="0.3">
      <c r="C23" s="257"/>
      <c r="D23" s="225"/>
      <c r="E23" s="225"/>
      <c r="F23" s="225"/>
      <c r="G23" s="225"/>
      <c r="H23" s="225"/>
      <c r="I23" s="225"/>
      <c r="J23" s="257"/>
      <c r="K23" s="257"/>
      <c r="L23" s="257"/>
      <c r="M23" s="257"/>
      <c r="N23" s="257"/>
      <c r="O23" s="257"/>
      <c r="P23" s="257"/>
      <c r="AE23" s="280" t="s">
        <v>266</v>
      </c>
      <c r="AF23" s="281"/>
      <c r="AG23" s="281"/>
      <c r="AH23" s="281"/>
      <c r="AI23" s="281"/>
      <c r="AJ23" s="281"/>
      <c r="AK23" s="281"/>
      <c r="AL23" s="281"/>
      <c r="AM23" s="281"/>
      <c r="AN23" s="282"/>
      <c r="AO23" s="378">
        <f>$Q39*$S39+$Q40*$S40+$Q41*$S41</f>
        <v>0</v>
      </c>
      <c r="AP23" s="379"/>
      <c r="AQ23" s="379"/>
      <c r="AR23" s="379"/>
      <c r="AS23" s="379"/>
      <c r="AT23" s="379"/>
      <c r="AU23" s="379"/>
      <c r="AV23" s="379"/>
      <c r="AW23" s="379"/>
      <c r="AX23" s="380"/>
      <c r="AY23" s="378">
        <f>$Q39*$S39+$Q40*$S40+$Q41*$S41</f>
        <v>0</v>
      </c>
      <c r="AZ23" s="379"/>
      <c r="BA23" s="379"/>
      <c r="BB23" s="379"/>
      <c r="BC23" s="379"/>
      <c r="BD23" s="379"/>
      <c r="BE23" s="379"/>
      <c r="BF23" s="379"/>
      <c r="BG23" s="379"/>
      <c r="BH23" s="380"/>
    </row>
    <row r="24" spans="3:60" ht="19.5" customHeight="1" thickTop="1" x14ac:dyDescent="0.25">
      <c r="C24" s="261" t="s">
        <v>281</v>
      </c>
      <c r="D24" s="255"/>
      <c r="E24" s="255"/>
      <c r="F24" s="255"/>
      <c r="G24" s="255"/>
      <c r="H24" s="255"/>
      <c r="I24" s="255"/>
      <c r="J24" s="257"/>
      <c r="K24" s="257"/>
      <c r="L24" s="257"/>
      <c r="M24" s="257"/>
      <c r="N24" s="257"/>
      <c r="O24" s="257"/>
      <c r="P24" s="257"/>
      <c r="AE24" s="283" t="s">
        <v>267</v>
      </c>
      <c r="AF24" s="284"/>
      <c r="AG24" s="284"/>
      <c r="AH24" s="284"/>
      <c r="AI24" s="284"/>
      <c r="AJ24" s="284"/>
      <c r="AK24" s="284"/>
      <c r="AL24" s="284"/>
      <c r="AM24" s="284"/>
      <c r="AN24" s="285"/>
      <c r="AO24" s="369">
        <f>IF($M$36="",0,(($L$26/$M$35*($Q39*$S39+$Q40*$S40+$Q41*$S41))*AO21))</f>
        <v>0</v>
      </c>
      <c r="AP24" s="370"/>
      <c r="AQ24" s="370"/>
      <c r="AR24" s="370"/>
      <c r="AS24" s="370"/>
      <c r="AT24" s="370"/>
      <c r="AU24" s="370"/>
      <c r="AV24" s="370"/>
      <c r="AW24" s="370"/>
      <c r="AX24" s="371"/>
      <c r="AY24" s="369">
        <f>IF($M$36="",0,(($L$27/$M$35*($Q39*$S39+$Q40*$S40+$Q41*$S41))*AY21))</f>
        <v>0</v>
      </c>
      <c r="AZ24" s="370"/>
      <c r="BA24" s="370"/>
      <c r="BB24" s="370"/>
      <c r="BC24" s="370"/>
      <c r="BD24" s="370"/>
      <c r="BE24" s="370"/>
      <c r="BF24" s="370"/>
      <c r="BG24" s="370"/>
      <c r="BH24" s="371"/>
    </row>
    <row r="25" spans="3:60" ht="19.5" customHeight="1" thickBot="1" x14ac:dyDescent="0.3">
      <c r="C25" s="257"/>
      <c r="D25" s="257"/>
      <c r="E25" s="257"/>
      <c r="F25" s="257"/>
      <c r="G25" s="257"/>
      <c r="H25" s="257"/>
      <c r="I25" s="257"/>
      <c r="J25" s="257"/>
      <c r="K25" s="257"/>
      <c r="L25" s="257"/>
      <c r="M25" s="257"/>
      <c r="N25" s="257"/>
      <c r="O25" s="257"/>
      <c r="P25" s="257"/>
      <c r="AE25" s="277" t="s">
        <v>268</v>
      </c>
      <c r="AF25" s="278"/>
      <c r="AG25" s="278"/>
      <c r="AH25" s="278"/>
      <c r="AI25" s="278"/>
      <c r="AJ25" s="278"/>
      <c r="AK25" s="278"/>
      <c r="AL25" s="278"/>
      <c r="AM25" s="278"/>
      <c r="AN25" s="279"/>
      <c r="AO25" s="372">
        <f>$L28*$L32</f>
        <v>9.8000000000000007</v>
      </c>
      <c r="AP25" s="373"/>
      <c r="AQ25" s="373"/>
      <c r="AR25" s="373"/>
      <c r="AS25" s="373"/>
      <c r="AT25" s="373"/>
      <c r="AU25" s="373"/>
      <c r="AV25" s="373"/>
      <c r="AW25" s="373"/>
      <c r="AX25" s="374"/>
      <c r="AY25" s="372">
        <f>$L28*$L32</f>
        <v>9.8000000000000007</v>
      </c>
      <c r="AZ25" s="373"/>
      <c r="BA25" s="373"/>
      <c r="BB25" s="373"/>
      <c r="BC25" s="373"/>
      <c r="BD25" s="373"/>
      <c r="BE25" s="373"/>
      <c r="BF25" s="373"/>
      <c r="BG25" s="373"/>
      <c r="BH25" s="374"/>
    </row>
    <row r="26" spans="3:60" ht="19.5" customHeight="1" x14ac:dyDescent="0.25">
      <c r="C26" s="443" t="s">
        <v>279</v>
      </c>
      <c r="D26" s="444"/>
      <c r="E26" s="444"/>
      <c r="F26" s="444"/>
      <c r="G26" s="444"/>
      <c r="H26" s="444"/>
      <c r="I26" s="444"/>
      <c r="J26" s="444"/>
      <c r="K26" s="445"/>
      <c r="L26" s="452">
        <f>Schichtplanrechner!$K$18</f>
        <v>29</v>
      </c>
      <c r="M26" s="453"/>
      <c r="N26" s="454"/>
      <c r="O26" s="257"/>
      <c r="AE26" s="277" t="s">
        <v>269</v>
      </c>
      <c r="AF26" s="278"/>
      <c r="AG26" s="278"/>
      <c r="AH26" s="278"/>
      <c r="AI26" s="278"/>
      <c r="AJ26" s="278"/>
      <c r="AK26" s="278"/>
      <c r="AL26" s="278"/>
      <c r="AM26" s="278"/>
      <c r="AN26" s="279"/>
      <c r="AO26" s="375">
        <f>$U42</f>
        <v>1</v>
      </c>
      <c r="AP26" s="376"/>
      <c r="AQ26" s="376"/>
      <c r="AR26" s="376"/>
      <c r="AS26" s="376"/>
      <c r="AT26" s="376"/>
      <c r="AU26" s="376"/>
      <c r="AV26" s="376"/>
      <c r="AW26" s="376"/>
      <c r="AX26" s="377"/>
      <c r="AY26" s="375">
        <f>$U42</f>
        <v>1</v>
      </c>
      <c r="AZ26" s="376"/>
      <c r="BA26" s="376"/>
      <c r="BB26" s="376"/>
      <c r="BC26" s="376"/>
      <c r="BD26" s="376"/>
      <c r="BE26" s="376"/>
      <c r="BF26" s="376"/>
      <c r="BG26" s="376"/>
      <c r="BH26" s="377"/>
    </row>
    <row r="27" spans="3:60" ht="19.5" customHeight="1" thickBot="1" x14ac:dyDescent="0.3">
      <c r="C27" s="455" t="s">
        <v>280</v>
      </c>
      <c r="D27" s="456"/>
      <c r="E27" s="456"/>
      <c r="F27" s="456"/>
      <c r="G27" s="456"/>
      <c r="H27" s="456"/>
      <c r="I27" s="456"/>
      <c r="J27" s="456"/>
      <c r="K27" s="457"/>
      <c r="L27" s="458">
        <f>Schichtplanrechner!$P$17</f>
        <v>39</v>
      </c>
      <c r="M27" s="459"/>
      <c r="N27" s="460"/>
      <c r="O27" s="257"/>
      <c r="AE27" s="280" t="s">
        <v>270</v>
      </c>
      <c r="AF27" s="281"/>
      <c r="AG27" s="281"/>
      <c r="AH27" s="281"/>
      <c r="AI27" s="281"/>
      <c r="AJ27" s="281"/>
      <c r="AK27" s="281"/>
      <c r="AL27" s="281"/>
      <c r="AM27" s="281"/>
      <c r="AN27" s="282"/>
      <c r="AO27" s="378">
        <f>$U39*$W39+$U40*$W40+$U41*$W41</f>
        <v>8</v>
      </c>
      <c r="AP27" s="379"/>
      <c r="AQ27" s="379"/>
      <c r="AR27" s="379"/>
      <c r="AS27" s="379"/>
      <c r="AT27" s="379"/>
      <c r="AU27" s="379"/>
      <c r="AV27" s="379"/>
      <c r="AW27" s="379"/>
      <c r="AX27" s="380"/>
      <c r="AY27" s="378">
        <f>$U39*$W39+$U40*$W40+$U41*$W41</f>
        <v>8</v>
      </c>
      <c r="AZ27" s="379"/>
      <c r="BA27" s="379"/>
      <c r="BB27" s="379"/>
      <c r="BC27" s="379"/>
      <c r="BD27" s="379"/>
      <c r="BE27" s="379"/>
      <c r="BF27" s="379"/>
      <c r="BG27" s="379"/>
      <c r="BH27" s="380"/>
    </row>
    <row r="28" spans="3:60" ht="19.5" customHeight="1" thickTop="1" thickBot="1" x14ac:dyDescent="0.3">
      <c r="C28" s="386" t="s">
        <v>246</v>
      </c>
      <c r="D28" s="387"/>
      <c r="E28" s="387"/>
      <c r="F28" s="387"/>
      <c r="G28" s="387"/>
      <c r="H28" s="387"/>
      <c r="I28" s="387"/>
      <c r="J28" s="387"/>
      <c r="K28" s="388"/>
      <c r="L28" s="389">
        <f>Schichtplanrechner!$P$23</f>
        <v>9.8000000000000007</v>
      </c>
      <c r="M28" s="390"/>
      <c r="N28" s="391"/>
      <c r="O28" s="257"/>
      <c r="AE28" s="286" t="s">
        <v>271</v>
      </c>
      <c r="AF28" s="287"/>
      <c r="AG28" s="287"/>
      <c r="AH28" s="287"/>
      <c r="AI28" s="287"/>
      <c r="AJ28" s="287"/>
      <c r="AK28" s="287"/>
      <c r="AL28" s="287"/>
      <c r="AM28" s="287"/>
      <c r="AN28" s="288"/>
      <c r="AO28" s="392">
        <f>IF($M$36="",0,(($L$26/$M$35*($U39*$W39+$U40*$W40+$U41*$W41))*AO25))</f>
        <v>568.40000000000009</v>
      </c>
      <c r="AP28" s="393"/>
      <c r="AQ28" s="393"/>
      <c r="AR28" s="393"/>
      <c r="AS28" s="393"/>
      <c r="AT28" s="393"/>
      <c r="AU28" s="393"/>
      <c r="AV28" s="393"/>
      <c r="AW28" s="393"/>
      <c r="AX28" s="394"/>
      <c r="AY28" s="392">
        <f>IF($M$36="",0,(($L$27/$M$35*($U39*$W39+$U40*$W40+$U41*$W41))*AY25))</f>
        <v>764.40000000000009</v>
      </c>
      <c r="AZ28" s="393"/>
      <c r="BA28" s="393"/>
      <c r="BB28" s="393"/>
      <c r="BC28" s="393"/>
      <c r="BD28" s="393"/>
      <c r="BE28" s="393"/>
      <c r="BF28" s="393"/>
      <c r="BG28" s="393"/>
      <c r="BH28" s="394"/>
    </row>
    <row r="29" spans="3:60" ht="19.5" customHeight="1" thickTop="1" x14ac:dyDescent="0.25">
      <c r="C29" s="386" t="s">
        <v>247</v>
      </c>
      <c r="D29" s="387"/>
      <c r="E29" s="387"/>
      <c r="F29" s="387"/>
      <c r="G29" s="387"/>
      <c r="H29" s="387"/>
      <c r="I29" s="387"/>
      <c r="J29" s="387"/>
      <c r="K29" s="388"/>
      <c r="L29" s="404">
        <f>Schichtplanrechner!$P$24</f>
        <v>0</v>
      </c>
      <c r="M29" s="405"/>
      <c r="N29" s="406"/>
      <c r="O29" s="257"/>
      <c r="AE29" s="283" t="s">
        <v>272</v>
      </c>
      <c r="AF29" s="284"/>
      <c r="AG29" s="284"/>
      <c r="AH29" s="284"/>
      <c r="AI29" s="284"/>
      <c r="AJ29" s="284"/>
      <c r="AK29" s="284"/>
      <c r="AL29" s="284"/>
      <c r="AM29" s="284"/>
      <c r="AN29" s="285"/>
      <c r="AO29" s="369">
        <f>AO12+AO16+AO20+AO24+AO28</f>
        <v>11368.000000000002</v>
      </c>
      <c r="AP29" s="370"/>
      <c r="AQ29" s="370"/>
      <c r="AR29" s="370"/>
      <c r="AS29" s="370"/>
      <c r="AT29" s="370"/>
      <c r="AU29" s="370"/>
      <c r="AV29" s="370"/>
      <c r="AW29" s="370"/>
      <c r="AX29" s="371"/>
      <c r="AY29" s="369">
        <f>AY12+AY16+AY20+AY24+AY28</f>
        <v>15288.000000000002</v>
      </c>
      <c r="AZ29" s="370"/>
      <c r="BA29" s="370"/>
      <c r="BB29" s="370"/>
      <c r="BC29" s="370"/>
      <c r="BD29" s="370"/>
      <c r="BE29" s="370"/>
      <c r="BF29" s="370"/>
      <c r="BG29" s="370"/>
      <c r="BH29" s="371"/>
    </row>
    <row r="30" spans="3:60" ht="19.5" customHeight="1" x14ac:dyDescent="0.25">
      <c r="C30" s="386" t="s">
        <v>248</v>
      </c>
      <c r="D30" s="387"/>
      <c r="E30" s="387"/>
      <c r="F30" s="387"/>
      <c r="G30" s="387"/>
      <c r="H30" s="387"/>
      <c r="I30" s="387"/>
      <c r="J30" s="387"/>
      <c r="K30" s="388"/>
      <c r="L30" s="404">
        <f>Schichtplanrechner!$P$25</f>
        <v>0.5</v>
      </c>
      <c r="M30" s="405"/>
      <c r="N30" s="406"/>
      <c r="O30" s="257"/>
      <c r="AE30" s="289" t="s">
        <v>273</v>
      </c>
      <c r="AF30" s="290"/>
      <c r="AG30" s="290"/>
      <c r="AH30" s="290"/>
      <c r="AI30" s="290"/>
      <c r="AJ30" s="290"/>
      <c r="AK30" s="290"/>
      <c r="AL30" s="290"/>
      <c r="AM30" s="290"/>
      <c r="AN30" s="291"/>
      <c r="AO30" s="407">
        <f>AO29*13</f>
        <v>147784.00000000003</v>
      </c>
      <c r="AP30" s="408"/>
      <c r="AQ30" s="408"/>
      <c r="AR30" s="408"/>
      <c r="AS30" s="408"/>
      <c r="AT30" s="408"/>
      <c r="AU30" s="408"/>
      <c r="AV30" s="408"/>
      <c r="AW30" s="408"/>
      <c r="AX30" s="409"/>
      <c r="AY30" s="407">
        <f>AY29*13</f>
        <v>198744.00000000003</v>
      </c>
      <c r="AZ30" s="408"/>
      <c r="BA30" s="408"/>
      <c r="BB30" s="408"/>
      <c r="BC30" s="408"/>
      <c r="BD30" s="408"/>
      <c r="BE30" s="408"/>
      <c r="BF30" s="408"/>
      <c r="BG30" s="408"/>
      <c r="BH30" s="409"/>
    </row>
    <row r="31" spans="3:60" ht="19.5" customHeight="1" thickBot="1" x14ac:dyDescent="0.3">
      <c r="C31" s="386" t="s">
        <v>249</v>
      </c>
      <c r="D31" s="387"/>
      <c r="E31" s="387"/>
      <c r="F31" s="387"/>
      <c r="G31" s="387"/>
      <c r="H31" s="387"/>
      <c r="I31" s="387"/>
      <c r="J31" s="387"/>
      <c r="K31" s="388"/>
      <c r="L31" s="404">
        <f>Schichtplanrechner!$P$26</f>
        <v>0</v>
      </c>
      <c r="M31" s="405"/>
      <c r="N31" s="406"/>
      <c r="AE31" s="292" t="s">
        <v>274</v>
      </c>
      <c r="AF31" s="293"/>
      <c r="AG31" s="293"/>
      <c r="AH31" s="293"/>
      <c r="AI31" s="293"/>
      <c r="AJ31" s="293"/>
      <c r="AK31" s="293"/>
      <c r="AL31" s="293"/>
      <c r="AM31" s="293"/>
      <c r="AN31" s="294"/>
      <c r="AO31" s="395">
        <f>AO30*4</f>
        <v>591136.00000000012</v>
      </c>
      <c r="AP31" s="396"/>
      <c r="AQ31" s="396"/>
      <c r="AR31" s="396"/>
      <c r="AS31" s="396"/>
      <c r="AT31" s="396"/>
      <c r="AU31" s="396"/>
      <c r="AV31" s="396"/>
      <c r="AW31" s="396"/>
      <c r="AX31" s="397"/>
      <c r="AY31" s="395">
        <f>AY30*4</f>
        <v>794976.00000000012</v>
      </c>
      <c r="AZ31" s="396"/>
      <c r="BA31" s="396"/>
      <c r="BB31" s="396"/>
      <c r="BC31" s="396"/>
      <c r="BD31" s="396"/>
      <c r="BE31" s="396"/>
      <c r="BF31" s="396"/>
      <c r="BG31" s="396"/>
      <c r="BH31" s="397"/>
    </row>
    <row r="32" spans="3:60" ht="19.5" customHeight="1" thickBot="1" x14ac:dyDescent="0.3">
      <c r="C32" s="398" t="s">
        <v>250</v>
      </c>
      <c r="D32" s="399"/>
      <c r="E32" s="399"/>
      <c r="F32" s="399"/>
      <c r="G32" s="399"/>
      <c r="H32" s="399"/>
      <c r="I32" s="399"/>
      <c r="J32" s="399"/>
      <c r="K32" s="400"/>
      <c r="L32" s="401">
        <f>Schichtplanrechner!$P$27</f>
        <v>1</v>
      </c>
      <c r="M32" s="402"/>
      <c r="N32" s="403"/>
    </row>
    <row r="33" spans="2:37" ht="19.5" customHeight="1" x14ac:dyDescent="0.25"/>
    <row r="34" spans="2:37" ht="19.5" customHeight="1" thickBot="1" x14ac:dyDescent="0.3">
      <c r="C34" s="245"/>
      <c r="D34" s="8"/>
      <c r="E34" s="8"/>
      <c r="F34" s="8"/>
      <c r="G34" s="8"/>
      <c r="H34" s="8"/>
      <c r="I34" s="8"/>
    </row>
    <row r="35" spans="2:37" ht="19.5" customHeight="1" x14ac:dyDescent="0.25">
      <c r="C35" s="443" t="s">
        <v>244</v>
      </c>
      <c r="D35" s="444"/>
      <c r="E35" s="444"/>
      <c r="F35" s="444"/>
      <c r="G35" s="444"/>
      <c r="H35" s="444"/>
      <c r="I35" s="444"/>
      <c r="J35" s="444"/>
      <c r="K35" s="444"/>
      <c r="L35" s="445"/>
      <c r="M35" s="449">
        <f>I14</f>
        <v>4</v>
      </c>
      <c r="N35" s="450"/>
      <c r="O35" s="450"/>
      <c r="P35" s="450"/>
      <c r="Q35" s="450"/>
      <c r="R35" s="450"/>
      <c r="S35" s="450"/>
      <c r="T35" s="450"/>
      <c r="U35" s="450"/>
      <c r="V35" s="450"/>
      <c r="W35" s="450"/>
      <c r="X35" s="451"/>
    </row>
    <row r="36" spans="2:37" ht="19.5" customHeight="1" x14ac:dyDescent="0.25">
      <c r="C36" s="386" t="s">
        <v>251</v>
      </c>
      <c r="D36" s="387"/>
      <c r="E36" s="387"/>
      <c r="F36" s="387"/>
      <c r="G36" s="387"/>
      <c r="H36" s="387"/>
      <c r="I36" s="387"/>
      <c r="J36" s="387"/>
      <c r="K36" s="387"/>
      <c r="L36" s="388"/>
      <c r="M36" s="414">
        <f>I12</f>
        <v>32</v>
      </c>
      <c r="N36" s="415"/>
      <c r="O36" s="415"/>
      <c r="P36" s="415"/>
      <c r="Q36" s="415"/>
      <c r="R36" s="415"/>
      <c r="S36" s="415"/>
      <c r="T36" s="415"/>
      <c r="U36" s="415"/>
      <c r="V36" s="415"/>
      <c r="W36" s="415"/>
      <c r="X36" s="416"/>
    </row>
    <row r="37" spans="2:37" ht="19.5" customHeight="1" thickBot="1" x14ac:dyDescent="0.3">
      <c r="C37" s="417" t="s">
        <v>283</v>
      </c>
      <c r="D37" s="418"/>
      <c r="E37" s="418"/>
      <c r="F37" s="418"/>
      <c r="G37" s="418"/>
      <c r="H37" s="418"/>
      <c r="I37" s="418"/>
      <c r="J37" s="418"/>
      <c r="K37" s="418"/>
      <c r="L37" s="419"/>
      <c r="M37" s="446" t="s">
        <v>252</v>
      </c>
      <c r="N37" s="447"/>
      <c r="O37" s="447"/>
      <c r="P37" s="448"/>
      <c r="Q37" s="446" t="s">
        <v>32</v>
      </c>
      <c r="R37" s="447"/>
      <c r="S37" s="447"/>
      <c r="T37" s="448"/>
      <c r="U37" s="446" t="s">
        <v>33</v>
      </c>
      <c r="V37" s="447"/>
      <c r="W37" s="447"/>
      <c r="X37" s="448"/>
    </row>
    <row r="38" spans="2:37"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2:37" ht="19.5" customHeight="1" x14ac:dyDescent="0.25">
      <c r="C39" s="427" t="s">
        <v>0</v>
      </c>
      <c r="D39" s="428"/>
      <c r="E39" s="428"/>
      <c r="F39" s="428"/>
      <c r="G39" s="428"/>
      <c r="H39" s="428"/>
      <c r="I39" s="428"/>
      <c r="J39" s="428"/>
      <c r="K39" s="428"/>
      <c r="L39" s="429"/>
      <c r="M39" s="410">
        <v>5</v>
      </c>
      <c r="N39" s="411"/>
      <c r="O39" s="412">
        <v>8</v>
      </c>
      <c r="P39" s="413"/>
      <c r="Q39" s="410">
        <v>0</v>
      </c>
      <c r="R39" s="411"/>
      <c r="S39" s="412">
        <v>0</v>
      </c>
      <c r="T39" s="413"/>
      <c r="U39" s="410">
        <v>0</v>
      </c>
      <c r="V39" s="411"/>
      <c r="W39" s="412">
        <v>0</v>
      </c>
      <c r="X39" s="413"/>
    </row>
    <row r="40" spans="2:37" ht="19.5" customHeight="1" x14ac:dyDescent="0.25">
      <c r="C40" s="386" t="s">
        <v>1</v>
      </c>
      <c r="D40" s="387"/>
      <c r="E40" s="387"/>
      <c r="F40" s="387"/>
      <c r="G40" s="387"/>
      <c r="H40" s="387"/>
      <c r="I40" s="387"/>
      <c r="J40" s="387"/>
      <c r="K40" s="387"/>
      <c r="L40" s="388"/>
      <c r="M40" s="474">
        <v>5</v>
      </c>
      <c r="N40" s="475"/>
      <c r="O40" s="484">
        <v>8</v>
      </c>
      <c r="P40" s="485"/>
      <c r="Q40" s="474">
        <v>0</v>
      </c>
      <c r="R40" s="475"/>
      <c r="S40" s="484">
        <v>0</v>
      </c>
      <c r="T40" s="485"/>
      <c r="U40" s="474">
        <v>0</v>
      </c>
      <c r="V40" s="475"/>
      <c r="W40" s="484">
        <v>0</v>
      </c>
      <c r="X40" s="485"/>
    </row>
    <row r="41" spans="2:37" ht="19.5" customHeight="1" thickBot="1" x14ac:dyDescent="0.3">
      <c r="C41" s="398" t="s">
        <v>2</v>
      </c>
      <c r="D41" s="399"/>
      <c r="E41" s="399"/>
      <c r="F41" s="399"/>
      <c r="G41" s="399"/>
      <c r="H41" s="399"/>
      <c r="I41" s="399"/>
      <c r="J41" s="399"/>
      <c r="K41" s="399"/>
      <c r="L41" s="400"/>
      <c r="M41" s="464">
        <v>5</v>
      </c>
      <c r="N41" s="465"/>
      <c r="O41" s="462">
        <v>8</v>
      </c>
      <c r="P41" s="463"/>
      <c r="Q41" s="464">
        <v>0</v>
      </c>
      <c r="R41" s="465"/>
      <c r="S41" s="462">
        <v>0</v>
      </c>
      <c r="T41" s="463"/>
      <c r="U41" s="464">
        <v>1</v>
      </c>
      <c r="V41" s="465"/>
      <c r="W41" s="462">
        <v>8</v>
      </c>
      <c r="X41" s="463"/>
    </row>
    <row r="42" spans="2:37" ht="19.5" customHeight="1" thickBot="1" x14ac:dyDescent="0.3">
      <c r="C42" s="438" t="s">
        <v>275</v>
      </c>
      <c r="D42" s="439"/>
      <c r="E42" s="439"/>
      <c r="F42" s="439"/>
      <c r="G42" s="439"/>
      <c r="H42" s="439"/>
      <c r="I42" s="439"/>
      <c r="J42" s="439"/>
      <c r="K42" s="439"/>
      <c r="L42" s="440"/>
      <c r="M42" s="441">
        <f>SUM(M39:N41)</f>
        <v>15</v>
      </c>
      <c r="N42" s="442"/>
      <c r="O42" s="479">
        <f>SUM(O39:P41)</f>
        <v>24</v>
      </c>
      <c r="P42" s="480"/>
      <c r="Q42" s="481">
        <f>SUM(Q39:R41)</f>
        <v>0</v>
      </c>
      <c r="R42" s="479"/>
      <c r="S42" s="479">
        <f>SUM(S39:T41)</f>
        <v>0</v>
      </c>
      <c r="T42" s="480"/>
      <c r="U42" s="481">
        <f>SUM(U39:V41)</f>
        <v>1</v>
      </c>
      <c r="V42" s="479"/>
      <c r="W42" s="479">
        <f>SUM(W39:X41)</f>
        <v>8</v>
      </c>
      <c r="X42" s="482"/>
    </row>
    <row r="43" spans="2:37" ht="19.5" customHeight="1" x14ac:dyDescent="0.25"/>
    <row r="44" spans="2:37" ht="19.5" customHeight="1"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row>
    <row r="45" spans="2:37"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row>
    <row r="46" spans="2:37"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row>
    <row r="47" spans="2:37"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row>
    <row r="48" spans="2:37"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row>
    <row r="49" spans="2:37"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row>
    <row r="50" spans="2:37"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row>
    <row r="51" spans="2:37"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row>
    <row r="52" spans="2:37"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row>
    <row r="53" spans="2:37"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row>
    <row r="54" spans="2:37"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row>
    <row r="55" spans="2:37"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row>
    <row r="56" spans="2:37"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row>
    <row r="57" spans="2:37"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row>
    <row r="58" spans="2:37"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row>
    <row r="59" spans="2:37"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row>
    <row r="60" spans="2:37"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row>
  </sheetData>
  <customSheetViews>
    <customSheetView guid="{585B02F6-D04E-40B0-9C3D-EA9FC2F8BE0E}" scale="85" showGridLines="0" topLeftCell="A8">
      <selection activeCell="AR3" sqref="AR3"/>
      <pageMargins left="0.7" right="0.7" top="0.78740157499999996" bottom="0.78740157499999996" header="0.3" footer="0.3"/>
    </customSheetView>
    <customSheetView guid="{A3C78327-8DE4-4FA3-9639-BE4895212F26}" scale="85" showGridLines="0" topLeftCell="A8">
      <selection activeCell="AR3" sqref="AR3"/>
      <pageMargins left="0.7" right="0.7" top="0.78740157499999996" bottom="0.78740157499999996" header="0.3" footer="0.3"/>
    </customSheetView>
  </customSheetViews>
  <mergeCells count="108">
    <mergeCell ref="L26:N26"/>
    <mergeCell ref="C31:K31"/>
    <mergeCell ref="C30:K30"/>
    <mergeCell ref="C29:K29"/>
    <mergeCell ref="C26:K26"/>
    <mergeCell ref="C3:I3"/>
    <mergeCell ref="J3:P3"/>
    <mergeCell ref="C27:K27"/>
    <mergeCell ref="L27:N27"/>
    <mergeCell ref="C28:K28"/>
    <mergeCell ref="L28:N28"/>
    <mergeCell ref="C12:H12"/>
    <mergeCell ref="Q3:W3"/>
    <mergeCell ref="X3:AD3"/>
    <mergeCell ref="D18:I18"/>
    <mergeCell ref="K18:P21"/>
    <mergeCell ref="D21:I22"/>
    <mergeCell ref="W41:X41"/>
    <mergeCell ref="M41:N41"/>
    <mergeCell ref="O41:P41"/>
    <mergeCell ref="Q41:R41"/>
    <mergeCell ref="S41:T41"/>
    <mergeCell ref="U41:V41"/>
    <mergeCell ref="S39:T39"/>
    <mergeCell ref="U39:V39"/>
    <mergeCell ref="W39:X39"/>
    <mergeCell ref="M40:N40"/>
    <mergeCell ref="O40:P40"/>
    <mergeCell ref="Q40:R40"/>
    <mergeCell ref="S40:T40"/>
    <mergeCell ref="U40:V40"/>
    <mergeCell ref="W40:X40"/>
    <mergeCell ref="C37:L37"/>
    <mergeCell ref="C38:L38"/>
    <mergeCell ref="C39:L39"/>
    <mergeCell ref="M39:N39"/>
    <mergeCell ref="C42:L42"/>
    <mergeCell ref="M42:N42"/>
    <mergeCell ref="O42:P42"/>
    <mergeCell ref="Q42:R42"/>
    <mergeCell ref="S42:T42"/>
    <mergeCell ref="U42:V42"/>
    <mergeCell ref="W42:X42"/>
    <mergeCell ref="C40:L40"/>
    <mergeCell ref="C41:L41"/>
    <mergeCell ref="O39:P39"/>
    <mergeCell ref="Q39:R39"/>
    <mergeCell ref="C36:L36"/>
    <mergeCell ref="M36:X36"/>
    <mergeCell ref="C35:L35"/>
    <mergeCell ref="M35:X35"/>
    <mergeCell ref="C32:K32"/>
    <mergeCell ref="L32:N32"/>
    <mergeCell ref="AO29:AX29"/>
    <mergeCell ref="L31:N31"/>
    <mergeCell ref="L30:N30"/>
    <mergeCell ref="L29:N29"/>
    <mergeCell ref="U37:X37"/>
    <mergeCell ref="Q37:T37"/>
    <mergeCell ref="M37:P37"/>
    <mergeCell ref="W38:X38"/>
    <mergeCell ref="U38:V38"/>
    <mergeCell ref="S38:T38"/>
    <mergeCell ref="Q38:R38"/>
    <mergeCell ref="O38:P38"/>
    <mergeCell ref="M38:N38"/>
    <mergeCell ref="AY29:BH29"/>
    <mergeCell ref="AO30:AX30"/>
    <mergeCell ref="AY30:BH30"/>
    <mergeCell ref="AO31:AX31"/>
    <mergeCell ref="AY31:BH31"/>
    <mergeCell ref="AO27:AX27"/>
    <mergeCell ref="AY27:BH27"/>
    <mergeCell ref="AO28:AX28"/>
    <mergeCell ref="AY28:BH28"/>
    <mergeCell ref="AY24:BH24"/>
    <mergeCell ref="AO25:AX25"/>
    <mergeCell ref="AY25:BH25"/>
    <mergeCell ref="AO26:AX26"/>
    <mergeCell ref="AY26:BH26"/>
    <mergeCell ref="AO19:AX19"/>
    <mergeCell ref="AY19:BH19"/>
    <mergeCell ref="AO20:AX20"/>
    <mergeCell ref="AY20:BH20"/>
    <mergeCell ref="AO21:AX21"/>
    <mergeCell ref="AY21:BH21"/>
    <mergeCell ref="AO22:AX22"/>
    <mergeCell ref="AY22:BH22"/>
    <mergeCell ref="AO23:AX23"/>
    <mergeCell ref="AY23:BH23"/>
    <mergeCell ref="AO24:AX24"/>
    <mergeCell ref="AO12:AX12"/>
    <mergeCell ref="AY12:BH12"/>
    <mergeCell ref="AO13:AX13"/>
    <mergeCell ref="AY13:BH13"/>
    <mergeCell ref="D19:I20"/>
    <mergeCell ref="AO16:AX16"/>
    <mergeCell ref="AY16:BH16"/>
    <mergeCell ref="AO17:AX17"/>
    <mergeCell ref="AY17:BH17"/>
    <mergeCell ref="AO18:AX18"/>
    <mergeCell ref="AY18:BH18"/>
    <mergeCell ref="C16:I16"/>
    <mergeCell ref="J16:P16"/>
    <mergeCell ref="AO14:AX14"/>
    <mergeCell ref="AY14:BH14"/>
    <mergeCell ref="AO15:AX15"/>
    <mergeCell ref="AY15:BH15"/>
  </mergeCells>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57"/>
  <sheetViews>
    <sheetView showGridLines="0" zoomScale="85" zoomScaleNormal="85" workbookViewId="0">
      <selection activeCell="AT6" sqref="AT6"/>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115</v>
      </c>
      <c r="AF2" s="26"/>
      <c r="AG2" s="26"/>
      <c r="AH2" s="26"/>
      <c r="AI2" s="27"/>
      <c r="AJ2" s="27"/>
      <c r="AK2" s="27"/>
      <c r="AL2" s="27"/>
      <c r="AM2" s="335"/>
      <c r="AN2" s="335"/>
      <c r="AO2" s="335"/>
      <c r="AP2" s="33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8"/>
      <c r="J3" s="367" t="s">
        <v>95</v>
      </c>
      <c r="K3" s="367"/>
      <c r="L3" s="367"/>
      <c r="M3" s="367"/>
      <c r="N3" s="367"/>
      <c r="O3" s="367"/>
      <c r="P3" s="367"/>
      <c r="Q3" s="366" t="s">
        <v>98</v>
      </c>
      <c r="R3" s="367"/>
      <c r="S3" s="367"/>
      <c r="T3" s="367"/>
      <c r="U3" s="367"/>
      <c r="V3" s="367"/>
      <c r="W3" s="368"/>
      <c r="X3" s="367" t="s">
        <v>109</v>
      </c>
      <c r="Y3" s="367"/>
      <c r="Z3" s="367"/>
      <c r="AA3" s="367"/>
      <c r="AB3" s="367"/>
      <c r="AC3" s="367"/>
      <c r="AD3" s="368"/>
      <c r="AF3" s="50" t="s">
        <v>94</v>
      </c>
      <c r="AG3" s="50" t="s">
        <v>94</v>
      </c>
      <c r="AH3" s="50" t="s">
        <v>94</v>
      </c>
      <c r="AI3" s="273"/>
      <c r="AJ3" s="273"/>
      <c r="AK3" s="273"/>
      <c r="AL3" s="27"/>
      <c r="AM3" s="337"/>
      <c r="AN3" s="337"/>
      <c r="AO3" s="337"/>
      <c r="AP3" s="336"/>
      <c r="AQ3" s="333"/>
      <c r="AR3" s="333"/>
      <c r="AS3" s="333"/>
      <c r="AT3" s="333"/>
      <c r="AU3" s="333"/>
      <c r="AV3" s="333"/>
      <c r="AW3" s="333"/>
      <c r="AX3" s="333"/>
      <c r="AY3" s="333"/>
      <c r="AZ3" s="333"/>
      <c r="BA3" s="333"/>
      <c r="BB3" s="333"/>
      <c r="BC3" s="333"/>
      <c r="BD3" s="333"/>
      <c r="BE3" s="333"/>
      <c r="BF3" s="333"/>
      <c r="BG3" s="333"/>
      <c r="BH3" s="333"/>
    </row>
    <row r="4" spans="2:60" ht="14.45" thickBot="1" x14ac:dyDescent="0.4">
      <c r="B4" s="26"/>
      <c r="C4" s="49" t="s">
        <v>27</v>
      </c>
      <c r="D4" s="48" t="s">
        <v>28</v>
      </c>
      <c r="E4" s="48" t="s">
        <v>29</v>
      </c>
      <c r="F4" s="48" t="s">
        <v>30</v>
      </c>
      <c r="G4" s="48" t="s">
        <v>31</v>
      </c>
      <c r="H4" s="48" t="s">
        <v>32</v>
      </c>
      <c r="I4" s="47" t="s">
        <v>33</v>
      </c>
      <c r="J4" s="48" t="s">
        <v>27</v>
      </c>
      <c r="K4" s="48" t="s">
        <v>28</v>
      </c>
      <c r="L4" s="48" t="s">
        <v>29</v>
      </c>
      <c r="M4" s="48" t="s">
        <v>30</v>
      </c>
      <c r="N4" s="48" t="s">
        <v>31</v>
      </c>
      <c r="O4" s="48" t="s">
        <v>32</v>
      </c>
      <c r="P4" s="48" t="s">
        <v>33</v>
      </c>
      <c r="Q4" s="49" t="s">
        <v>27</v>
      </c>
      <c r="R4" s="48" t="s">
        <v>28</v>
      </c>
      <c r="S4" s="48" t="s">
        <v>29</v>
      </c>
      <c r="T4" s="48" t="s">
        <v>30</v>
      </c>
      <c r="U4" s="48" t="s">
        <v>31</v>
      </c>
      <c r="V4" s="48" t="s">
        <v>32</v>
      </c>
      <c r="W4" s="47" t="s">
        <v>33</v>
      </c>
      <c r="X4" s="48" t="s">
        <v>27</v>
      </c>
      <c r="Y4" s="48" t="s">
        <v>28</v>
      </c>
      <c r="Z4" s="48" t="s">
        <v>29</v>
      </c>
      <c r="AA4" s="48" t="s">
        <v>30</v>
      </c>
      <c r="AB4" s="48" t="s">
        <v>31</v>
      </c>
      <c r="AC4" s="48" t="s">
        <v>32</v>
      </c>
      <c r="AD4" s="47" t="s">
        <v>33</v>
      </c>
      <c r="AF4" s="46" t="s">
        <v>34</v>
      </c>
      <c r="AG4" s="45" t="s">
        <v>35</v>
      </c>
      <c r="AH4" s="44" t="s">
        <v>36</v>
      </c>
      <c r="AI4" s="262"/>
      <c r="AJ4" s="262"/>
      <c r="AK4" s="262"/>
      <c r="AL4" s="27"/>
      <c r="AM4" s="335"/>
      <c r="AN4" s="335"/>
      <c r="AO4" s="335"/>
      <c r="AP4" s="33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56" t="s">
        <v>37</v>
      </c>
      <c r="C5" s="119" t="s">
        <v>36</v>
      </c>
      <c r="D5" s="118" t="s">
        <v>36</v>
      </c>
      <c r="E5" s="62"/>
      <c r="F5" s="38"/>
      <c r="G5" s="42" t="s">
        <v>34</v>
      </c>
      <c r="H5" s="141" t="s">
        <v>34</v>
      </c>
      <c r="I5" s="61"/>
      <c r="J5" s="143" t="s">
        <v>35</v>
      </c>
      <c r="K5" s="139" t="s">
        <v>35</v>
      </c>
      <c r="L5" s="118" t="s">
        <v>36</v>
      </c>
      <c r="M5" s="118" t="s">
        <v>36</v>
      </c>
      <c r="N5" s="118" t="s">
        <v>36</v>
      </c>
      <c r="O5" s="38"/>
      <c r="P5" s="73"/>
      <c r="Q5" s="43" t="s">
        <v>34</v>
      </c>
      <c r="R5" s="141" t="s">
        <v>34</v>
      </c>
      <c r="S5" s="138" t="s">
        <v>35</v>
      </c>
      <c r="T5" s="139" t="s">
        <v>35</v>
      </c>
      <c r="U5" s="138" t="s">
        <v>35</v>
      </c>
      <c r="V5" s="38"/>
      <c r="W5" s="37"/>
      <c r="X5" s="80"/>
      <c r="Y5" s="38"/>
      <c r="Z5" s="42" t="s">
        <v>34</v>
      </c>
      <c r="AA5" s="141" t="s">
        <v>34</v>
      </c>
      <c r="AB5" s="95"/>
      <c r="AC5" s="38"/>
      <c r="AD5" s="146" t="s">
        <v>36</v>
      </c>
      <c r="AF5" s="26">
        <f>COUNTIF($C5:$AD5,"F")</f>
        <v>6</v>
      </c>
      <c r="AG5" s="26">
        <f>COUNTIF($C5:$AD5,"S")</f>
        <v>5</v>
      </c>
      <c r="AH5" s="26">
        <f>COUNTIF($C5:$AD5,"N")</f>
        <v>6</v>
      </c>
      <c r="AI5" s="262"/>
      <c r="AJ5" s="127"/>
      <c r="AK5" s="127"/>
      <c r="AL5" s="27"/>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56" t="s">
        <v>38</v>
      </c>
      <c r="C6" s="135" t="s">
        <v>35</v>
      </c>
      <c r="D6" s="134" t="s">
        <v>35</v>
      </c>
      <c r="E6" s="116" t="s">
        <v>36</v>
      </c>
      <c r="F6" s="116" t="s">
        <v>36</v>
      </c>
      <c r="G6" s="116" t="s">
        <v>36</v>
      </c>
      <c r="H6" s="56"/>
      <c r="I6" s="68"/>
      <c r="J6" s="67" t="s">
        <v>34</v>
      </c>
      <c r="K6" s="132" t="s">
        <v>34</v>
      </c>
      <c r="L6" s="133" t="s">
        <v>35</v>
      </c>
      <c r="M6" s="134" t="s">
        <v>35</v>
      </c>
      <c r="N6" s="133" t="s">
        <v>35</v>
      </c>
      <c r="O6" s="56"/>
      <c r="P6" s="70"/>
      <c r="Q6" s="71"/>
      <c r="R6" s="56"/>
      <c r="S6" s="46" t="s">
        <v>34</v>
      </c>
      <c r="T6" s="132" t="s">
        <v>34</v>
      </c>
      <c r="U6" s="93"/>
      <c r="V6" s="56"/>
      <c r="W6" s="123" t="s">
        <v>36</v>
      </c>
      <c r="X6" s="136" t="s">
        <v>36</v>
      </c>
      <c r="Y6" s="116" t="s">
        <v>36</v>
      </c>
      <c r="Z6" s="59"/>
      <c r="AA6" s="56"/>
      <c r="AB6" s="46" t="s">
        <v>34</v>
      </c>
      <c r="AC6" s="132" t="s">
        <v>34</v>
      </c>
      <c r="AD6" s="68"/>
      <c r="AF6" s="26">
        <f>COUNTIF($C6:$AD6,"F")</f>
        <v>6</v>
      </c>
      <c r="AG6" s="26">
        <f>COUNTIF($C6:$AD6,"S")</f>
        <v>5</v>
      </c>
      <c r="AH6" s="26">
        <f>COUNTIF($C6:$AD6,"N")</f>
        <v>6</v>
      </c>
      <c r="AI6" s="127"/>
      <c r="AJ6" s="262"/>
      <c r="AK6" s="262"/>
      <c r="AL6" s="27"/>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56" t="s">
        <v>39</v>
      </c>
      <c r="C7" s="57" t="s">
        <v>34</v>
      </c>
      <c r="D7" s="132" t="s">
        <v>34</v>
      </c>
      <c r="E7" s="133" t="s">
        <v>35</v>
      </c>
      <c r="F7" s="134" t="s">
        <v>35</v>
      </c>
      <c r="G7" s="133" t="s">
        <v>35</v>
      </c>
      <c r="H7" s="56"/>
      <c r="I7" s="55"/>
      <c r="J7" s="76"/>
      <c r="K7" s="56"/>
      <c r="L7" s="46" t="s">
        <v>34</v>
      </c>
      <c r="M7" s="132" t="s">
        <v>34</v>
      </c>
      <c r="N7" s="93"/>
      <c r="O7" s="56"/>
      <c r="P7" s="145" t="s">
        <v>36</v>
      </c>
      <c r="Q7" s="117" t="s">
        <v>36</v>
      </c>
      <c r="R7" s="116" t="s">
        <v>36</v>
      </c>
      <c r="S7" s="59"/>
      <c r="T7" s="56"/>
      <c r="U7" s="46" t="s">
        <v>34</v>
      </c>
      <c r="V7" s="132" t="s">
        <v>34</v>
      </c>
      <c r="W7" s="68"/>
      <c r="X7" s="137" t="s">
        <v>35</v>
      </c>
      <c r="Y7" s="134" t="s">
        <v>35</v>
      </c>
      <c r="Z7" s="116" t="s">
        <v>36</v>
      </c>
      <c r="AA7" s="116" t="s">
        <v>36</v>
      </c>
      <c r="AB7" s="116" t="s">
        <v>36</v>
      </c>
      <c r="AC7" s="56"/>
      <c r="AD7" s="68"/>
      <c r="AF7" s="26">
        <f>COUNTIF($C7:$AD7,"F")</f>
        <v>6</v>
      </c>
      <c r="AG7" s="26">
        <f>COUNTIF($C7:$AD7,"S")</f>
        <v>5</v>
      </c>
      <c r="AH7" s="26">
        <f>COUNTIF($C7:$AD7,"N")</f>
        <v>6</v>
      </c>
      <c r="AI7" s="127"/>
      <c r="AJ7" s="127"/>
      <c r="AK7" s="127"/>
      <c r="AL7" s="27"/>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ht="14.45" thickBot="1" x14ac:dyDescent="0.4">
      <c r="B8" s="256" t="s">
        <v>40</v>
      </c>
      <c r="C8" s="144"/>
      <c r="D8" s="33"/>
      <c r="E8" s="30" t="s">
        <v>34</v>
      </c>
      <c r="F8" s="130" t="s">
        <v>34</v>
      </c>
      <c r="G8" s="91"/>
      <c r="H8" s="33"/>
      <c r="I8" s="122" t="s">
        <v>36</v>
      </c>
      <c r="J8" s="115" t="s">
        <v>36</v>
      </c>
      <c r="K8" s="114" t="s">
        <v>36</v>
      </c>
      <c r="L8" s="29"/>
      <c r="M8" s="33"/>
      <c r="N8" s="30" t="s">
        <v>34</v>
      </c>
      <c r="O8" s="130" t="s">
        <v>34</v>
      </c>
      <c r="P8" s="65"/>
      <c r="Q8" s="66" t="s">
        <v>35</v>
      </c>
      <c r="R8" s="129" t="s">
        <v>35</v>
      </c>
      <c r="S8" s="114" t="s">
        <v>36</v>
      </c>
      <c r="T8" s="114" t="s">
        <v>36</v>
      </c>
      <c r="U8" s="114" t="s">
        <v>36</v>
      </c>
      <c r="V8" s="33"/>
      <c r="W8" s="28"/>
      <c r="X8" s="54" t="s">
        <v>34</v>
      </c>
      <c r="Y8" s="130" t="s">
        <v>34</v>
      </c>
      <c r="Z8" s="128" t="s">
        <v>35</v>
      </c>
      <c r="AA8" s="129" t="s">
        <v>35</v>
      </c>
      <c r="AB8" s="128" t="s">
        <v>35</v>
      </c>
      <c r="AC8" s="33"/>
      <c r="AD8" s="53"/>
      <c r="AF8" s="26">
        <f>COUNTIF($C8:$AD8,"F")</f>
        <v>6</v>
      </c>
      <c r="AG8" s="26">
        <f>COUNTIF($C8:$AD8,"S")</f>
        <v>5</v>
      </c>
      <c r="AH8" s="26">
        <f>COUNTIF($C8:$AD8,"N")</f>
        <v>6</v>
      </c>
      <c r="AI8" s="262"/>
      <c r="AJ8" s="127"/>
      <c r="AK8" s="127"/>
      <c r="AL8" s="27"/>
      <c r="AM8" s="335"/>
      <c r="AN8" s="335"/>
      <c r="AO8" s="335"/>
      <c r="AP8" s="333"/>
      <c r="AQ8" s="333"/>
      <c r="AR8" s="333"/>
      <c r="AS8" s="333"/>
      <c r="AT8" s="333"/>
      <c r="AU8" s="333"/>
      <c r="AV8" s="333"/>
      <c r="AW8" s="333"/>
      <c r="AX8" s="333"/>
      <c r="AY8" s="333"/>
      <c r="AZ8" s="333"/>
      <c r="BA8" s="333"/>
      <c r="BB8" s="333"/>
      <c r="BC8" s="333"/>
      <c r="BD8" s="333"/>
      <c r="BE8" s="333"/>
      <c r="BF8" s="333"/>
      <c r="BG8" s="333"/>
      <c r="BH8" s="333"/>
    </row>
    <row r="9" spans="2:60"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127"/>
      <c r="AM9" s="336"/>
      <c r="AN9" s="336"/>
      <c r="AO9" s="336"/>
      <c r="AP9" s="333"/>
      <c r="AQ9" s="339"/>
      <c r="AR9" s="339"/>
      <c r="AS9" s="339"/>
      <c r="AT9" s="339"/>
      <c r="AU9" s="339"/>
      <c r="AV9" s="339"/>
      <c r="AW9" s="339"/>
      <c r="AX9" s="339"/>
      <c r="AY9" s="339"/>
      <c r="AZ9" s="339"/>
      <c r="BA9" s="339"/>
      <c r="BB9" s="339"/>
      <c r="BC9" s="339"/>
      <c r="BD9" s="339"/>
      <c r="BE9" s="339"/>
      <c r="BF9" s="339"/>
      <c r="BG9" s="339"/>
      <c r="BH9" s="339"/>
    </row>
    <row r="10" spans="2:60" ht="18"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row>
    <row r="11" spans="2:60"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2"/>
      <c r="C12" s="362" t="s">
        <v>242</v>
      </c>
      <c r="D12" s="362"/>
      <c r="E12" s="362"/>
      <c r="F12" s="362"/>
      <c r="G12" s="362"/>
      <c r="H12" s="362"/>
      <c r="I12" s="262">
        <v>34</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$L29*$L31*$M39</f>
        <v>9662.8000000000011</v>
      </c>
      <c r="AP12" s="364"/>
      <c r="AQ12" s="364"/>
      <c r="AR12" s="364"/>
      <c r="AS12" s="364"/>
      <c r="AT12" s="364"/>
      <c r="AU12" s="364"/>
      <c r="AV12" s="364"/>
      <c r="AW12" s="364"/>
      <c r="AX12" s="365"/>
      <c r="AY12" s="363">
        <f>$L30*$L31*$M39</f>
        <v>12994.800000000001</v>
      </c>
      <c r="AZ12" s="364"/>
      <c r="BA12" s="364"/>
      <c r="BB12" s="364"/>
      <c r="BC12" s="364"/>
      <c r="BD12" s="364"/>
      <c r="BE12" s="364"/>
      <c r="BF12" s="364"/>
      <c r="BG12" s="364"/>
      <c r="BH12" s="365"/>
    </row>
    <row r="13" spans="2:60" ht="19.5" customHeight="1" x14ac:dyDescent="0.25">
      <c r="C13" s="258" t="s">
        <v>243</v>
      </c>
      <c r="I13" s="26">
        <v>3</v>
      </c>
      <c r="AE13" s="277" t="s">
        <v>256</v>
      </c>
      <c r="AF13" s="278"/>
      <c r="AG13" s="278"/>
      <c r="AH13" s="278"/>
      <c r="AI13" s="278"/>
      <c r="AJ13" s="278"/>
      <c r="AK13" s="278"/>
      <c r="AL13" s="278"/>
      <c r="AM13" s="278"/>
      <c r="AN13" s="279"/>
      <c r="AO13" s="372">
        <f>$L31*$L32</f>
        <v>0</v>
      </c>
      <c r="AP13" s="373"/>
      <c r="AQ13" s="373"/>
      <c r="AR13" s="373"/>
      <c r="AS13" s="373"/>
      <c r="AT13" s="373"/>
      <c r="AU13" s="373"/>
      <c r="AV13" s="373"/>
      <c r="AW13" s="373"/>
      <c r="AX13" s="374"/>
      <c r="AY13" s="372">
        <f>$L31*$L32</f>
        <v>0</v>
      </c>
      <c r="AZ13" s="373"/>
      <c r="BA13" s="373"/>
      <c r="BB13" s="373"/>
      <c r="BC13" s="373"/>
      <c r="BD13" s="373"/>
      <c r="BE13" s="373"/>
      <c r="BF13" s="373"/>
      <c r="BG13" s="373"/>
      <c r="BH13" s="374"/>
    </row>
    <row r="14" spans="2:60" ht="19.5" customHeight="1" x14ac:dyDescent="0.25">
      <c r="C14" s="258" t="s">
        <v>244</v>
      </c>
      <c r="I14" s="26">
        <v>4</v>
      </c>
      <c r="AE14" s="277" t="s">
        <v>257</v>
      </c>
      <c r="AF14" s="278"/>
      <c r="AG14" s="278"/>
      <c r="AH14" s="278"/>
      <c r="AI14" s="278"/>
      <c r="AJ14" s="278"/>
      <c r="AK14" s="278"/>
      <c r="AL14" s="278"/>
      <c r="AM14" s="278"/>
      <c r="AN14" s="279"/>
      <c r="AO14" s="375">
        <f>$M43+$Q43+$U43</f>
        <v>5</v>
      </c>
      <c r="AP14" s="376"/>
      <c r="AQ14" s="376"/>
      <c r="AR14" s="376"/>
      <c r="AS14" s="376"/>
      <c r="AT14" s="376"/>
      <c r="AU14" s="376"/>
      <c r="AV14" s="376"/>
      <c r="AW14" s="376"/>
      <c r="AX14" s="377"/>
      <c r="AY14" s="375">
        <f>$M43+$Q43+$U43</f>
        <v>5</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$M43*$O43+$Q43*$S43+$U43*$W43</f>
        <v>40</v>
      </c>
      <c r="AP15" s="379"/>
      <c r="AQ15" s="379"/>
      <c r="AR15" s="379"/>
      <c r="AS15" s="379"/>
      <c r="AT15" s="379"/>
      <c r="AU15" s="379"/>
      <c r="AV15" s="379"/>
      <c r="AW15" s="379"/>
      <c r="AX15" s="380"/>
      <c r="AY15" s="378">
        <f>$M43*$O43+$Q43*$S43+$U43*$W43</f>
        <v>40</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IF($M$39="",0,(($L$29/$M$38*($M43*$O43+$Q43*$S43+$U43*$W43))*AO13))</f>
        <v>0</v>
      </c>
      <c r="AP16" s="370"/>
      <c r="AQ16" s="370"/>
      <c r="AR16" s="370"/>
      <c r="AS16" s="370"/>
      <c r="AT16" s="370"/>
      <c r="AU16" s="370"/>
      <c r="AV16" s="370"/>
      <c r="AW16" s="370"/>
      <c r="AX16" s="371"/>
      <c r="AY16" s="369">
        <f>IF($M$39="",0,(($L$30/$M$38*($M43*$O43+$Q43*$S43+$U43*$W43))*AY13))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$L$31*$L$33</f>
        <v>4.9000000000000004</v>
      </c>
      <c r="AP17" s="373"/>
      <c r="AQ17" s="373"/>
      <c r="AR17" s="373"/>
      <c r="AS17" s="373"/>
      <c r="AT17" s="373"/>
      <c r="AU17" s="373"/>
      <c r="AV17" s="373"/>
      <c r="AW17" s="373"/>
      <c r="AX17" s="374"/>
      <c r="AY17" s="372">
        <f>$L$31*$L$33</f>
        <v>4.9000000000000004</v>
      </c>
      <c r="AZ17" s="373"/>
      <c r="BA17" s="373"/>
      <c r="BB17" s="373"/>
      <c r="BC17" s="373"/>
      <c r="BD17" s="373"/>
      <c r="BE17" s="373"/>
      <c r="BF17" s="373"/>
      <c r="BG17" s="373"/>
      <c r="BH17" s="374"/>
    </row>
    <row r="18" spans="3:60" ht="19.5" customHeight="1" x14ac:dyDescent="0.25">
      <c r="C18" s="232" t="s">
        <v>133</v>
      </c>
      <c r="D18" s="381" t="s">
        <v>141</v>
      </c>
      <c r="E18" s="381"/>
      <c r="F18" s="381"/>
      <c r="G18" s="381"/>
      <c r="H18" s="381"/>
      <c r="I18" s="382"/>
      <c r="J18" s="232" t="s">
        <v>133</v>
      </c>
      <c r="K18" s="383" t="s">
        <v>197</v>
      </c>
      <c r="L18" s="383"/>
      <c r="M18" s="383"/>
      <c r="N18" s="383"/>
      <c r="O18" s="383"/>
      <c r="P18" s="383"/>
      <c r="AE18" s="277" t="s">
        <v>261</v>
      </c>
      <c r="AF18" s="278"/>
      <c r="AG18" s="278"/>
      <c r="AH18" s="278"/>
      <c r="AI18" s="278"/>
      <c r="AJ18" s="278"/>
      <c r="AK18" s="278"/>
      <c r="AL18" s="278"/>
      <c r="AM18" s="278"/>
      <c r="AN18" s="279"/>
      <c r="AO18" s="375">
        <f>$M44+$Q44+$U44</f>
        <v>6</v>
      </c>
      <c r="AP18" s="376"/>
      <c r="AQ18" s="376"/>
      <c r="AR18" s="376"/>
      <c r="AS18" s="376"/>
      <c r="AT18" s="376"/>
      <c r="AU18" s="376"/>
      <c r="AV18" s="376"/>
      <c r="AW18" s="376"/>
      <c r="AX18" s="377"/>
      <c r="AY18" s="375">
        <f>$M44+$Q44+$U44</f>
        <v>6</v>
      </c>
      <c r="AZ18" s="376"/>
      <c r="BA18" s="376"/>
      <c r="BB18" s="376"/>
      <c r="BC18" s="376"/>
      <c r="BD18" s="376"/>
      <c r="BE18" s="376"/>
      <c r="BF18" s="376"/>
      <c r="BG18" s="376"/>
      <c r="BH18" s="377"/>
    </row>
    <row r="19" spans="3:60" ht="19.5" customHeight="1" thickBot="1" x14ac:dyDescent="0.3">
      <c r="C19" s="232"/>
      <c r="D19" s="381"/>
      <c r="E19" s="381"/>
      <c r="F19" s="381"/>
      <c r="G19" s="381"/>
      <c r="H19" s="381"/>
      <c r="I19" s="382"/>
      <c r="J19" s="232"/>
      <c r="K19" s="383"/>
      <c r="L19" s="383"/>
      <c r="M19" s="383"/>
      <c r="N19" s="383"/>
      <c r="O19" s="383"/>
      <c r="P19" s="383"/>
      <c r="AE19" s="280" t="s">
        <v>262</v>
      </c>
      <c r="AF19" s="281"/>
      <c r="AG19" s="281"/>
      <c r="AH19" s="281"/>
      <c r="AI19" s="281"/>
      <c r="AJ19" s="281"/>
      <c r="AK19" s="281"/>
      <c r="AL19" s="281"/>
      <c r="AM19" s="281"/>
      <c r="AN19" s="282"/>
      <c r="AO19" s="378">
        <f>$M44*$O44+$Q44*$S44+$U44*$W44</f>
        <v>48</v>
      </c>
      <c r="AP19" s="379"/>
      <c r="AQ19" s="379"/>
      <c r="AR19" s="379"/>
      <c r="AS19" s="379"/>
      <c r="AT19" s="379"/>
      <c r="AU19" s="379"/>
      <c r="AV19" s="379"/>
      <c r="AW19" s="379"/>
      <c r="AX19" s="380"/>
      <c r="AY19" s="378">
        <f>$M44*$O44+$Q44*$S44+$U44*$W44</f>
        <v>48</v>
      </c>
      <c r="AZ19" s="379"/>
      <c r="BA19" s="379"/>
      <c r="BB19" s="379"/>
      <c r="BC19" s="379"/>
      <c r="BD19" s="379"/>
      <c r="BE19" s="379"/>
      <c r="BF19" s="379"/>
      <c r="BG19" s="379"/>
      <c r="BH19" s="380"/>
    </row>
    <row r="20" spans="3:60" ht="19.5" customHeight="1" thickTop="1" x14ac:dyDescent="0.25">
      <c r="C20" s="232" t="s">
        <v>134</v>
      </c>
      <c r="D20" s="381" t="s">
        <v>196</v>
      </c>
      <c r="E20" s="381"/>
      <c r="F20" s="381"/>
      <c r="G20" s="381"/>
      <c r="H20" s="381"/>
      <c r="I20" s="382"/>
      <c r="J20" s="232" t="s">
        <v>134</v>
      </c>
      <c r="K20" s="383" t="s">
        <v>198</v>
      </c>
      <c r="L20" s="383"/>
      <c r="M20" s="383"/>
      <c r="N20" s="383"/>
      <c r="O20" s="383"/>
      <c r="P20" s="383"/>
      <c r="AE20" s="283" t="s">
        <v>263</v>
      </c>
      <c r="AF20" s="284"/>
      <c r="AG20" s="284"/>
      <c r="AH20" s="284"/>
      <c r="AI20" s="284"/>
      <c r="AJ20" s="284"/>
      <c r="AK20" s="284"/>
      <c r="AL20" s="284"/>
      <c r="AM20" s="284"/>
      <c r="AN20" s="285"/>
      <c r="AO20" s="369">
        <f>IF($M$39="",0,(($L$29/$M$38*($M44*$O44+$Q44*$S44+$U44*$W44))*AO17))</f>
        <v>1705.2</v>
      </c>
      <c r="AP20" s="370"/>
      <c r="AQ20" s="370"/>
      <c r="AR20" s="370"/>
      <c r="AS20" s="370"/>
      <c r="AT20" s="370"/>
      <c r="AU20" s="370"/>
      <c r="AV20" s="370"/>
      <c r="AW20" s="370"/>
      <c r="AX20" s="371"/>
      <c r="AY20" s="369">
        <f>IF($M$39="",0,(($L$30/$M$38*($M44*$O44+$Q44*$S44+$U44*$W44))*AY17))</f>
        <v>2293.2000000000003</v>
      </c>
      <c r="AZ20" s="370"/>
      <c r="BA20" s="370"/>
      <c r="BB20" s="370"/>
      <c r="BC20" s="370"/>
      <c r="BD20" s="370"/>
      <c r="BE20" s="370"/>
      <c r="BF20" s="370"/>
      <c r="BG20" s="370"/>
      <c r="BH20" s="371"/>
    </row>
    <row r="21" spans="3:60" ht="19.5" customHeight="1" x14ac:dyDescent="0.25">
      <c r="C21" s="232"/>
      <c r="D21" s="381"/>
      <c r="E21" s="381"/>
      <c r="F21" s="381"/>
      <c r="G21" s="381"/>
      <c r="H21" s="381"/>
      <c r="I21" s="382"/>
      <c r="J21" s="232"/>
      <c r="K21" s="383"/>
      <c r="L21" s="383"/>
      <c r="M21" s="383"/>
      <c r="N21" s="383"/>
      <c r="O21" s="383"/>
      <c r="P21" s="383"/>
      <c r="AE21" s="277" t="s">
        <v>264</v>
      </c>
      <c r="AF21" s="278"/>
      <c r="AG21" s="278"/>
      <c r="AH21" s="278"/>
      <c r="AI21" s="278"/>
      <c r="AJ21" s="278"/>
      <c r="AK21" s="278"/>
      <c r="AL21" s="278"/>
      <c r="AM21" s="278"/>
      <c r="AN21" s="279"/>
      <c r="AO21" s="372">
        <f>$L31*$L34</f>
        <v>0</v>
      </c>
      <c r="AP21" s="373"/>
      <c r="AQ21" s="373"/>
      <c r="AR21" s="373"/>
      <c r="AS21" s="373"/>
      <c r="AT21" s="373"/>
      <c r="AU21" s="373"/>
      <c r="AV21" s="373"/>
      <c r="AW21" s="373"/>
      <c r="AX21" s="374"/>
      <c r="AY21" s="372">
        <f>$L31*$L34</f>
        <v>0</v>
      </c>
      <c r="AZ21" s="373"/>
      <c r="BA21" s="373"/>
      <c r="BB21" s="373"/>
      <c r="BC21" s="373"/>
      <c r="BD21" s="373"/>
      <c r="BE21" s="373"/>
      <c r="BF21" s="373"/>
      <c r="BG21" s="373"/>
      <c r="BH21" s="374"/>
    </row>
    <row r="22" spans="3:60" ht="19.5" customHeight="1" x14ac:dyDescent="0.25">
      <c r="C22" s="232" t="s">
        <v>135</v>
      </c>
      <c r="D22" s="381" t="s">
        <v>115</v>
      </c>
      <c r="E22" s="381"/>
      <c r="F22" s="381"/>
      <c r="G22" s="381"/>
      <c r="H22" s="381"/>
      <c r="I22" s="382"/>
      <c r="J22" s="232"/>
      <c r="K22" s="383"/>
      <c r="L22" s="383"/>
      <c r="M22" s="383"/>
      <c r="N22" s="383"/>
      <c r="O22" s="383"/>
      <c r="P22" s="383"/>
      <c r="AE22" s="277" t="s">
        <v>265</v>
      </c>
      <c r="AF22" s="278"/>
      <c r="AG22" s="278"/>
      <c r="AH22" s="278"/>
      <c r="AI22" s="278"/>
      <c r="AJ22" s="278"/>
      <c r="AK22" s="278"/>
      <c r="AL22" s="278"/>
      <c r="AM22" s="278"/>
      <c r="AN22" s="279"/>
      <c r="AO22" s="375">
        <f>$Q45</f>
        <v>1</v>
      </c>
      <c r="AP22" s="376"/>
      <c r="AQ22" s="376"/>
      <c r="AR22" s="376"/>
      <c r="AS22" s="376"/>
      <c r="AT22" s="376"/>
      <c r="AU22" s="376"/>
      <c r="AV22" s="376"/>
      <c r="AW22" s="376"/>
      <c r="AX22" s="377"/>
      <c r="AY22" s="375">
        <f>$Q45</f>
        <v>1</v>
      </c>
      <c r="AZ22" s="376"/>
      <c r="BA22" s="376"/>
      <c r="BB22" s="376"/>
      <c r="BC22" s="376"/>
      <c r="BD22" s="376"/>
      <c r="BE22" s="376"/>
      <c r="BF22" s="376"/>
      <c r="BG22" s="376"/>
      <c r="BH22" s="377"/>
    </row>
    <row r="23" spans="3:60" ht="19.5" customHeight="1" thickBot="1" x14ac:dyDescent="0.3">
      <c r="C23" s="257"/>
      <c r="D23" s="259"/>
      <c r="E23" s="259"/>
      <c r="F23" s="259"/>
      <c r="G23" s="259"/>
      <c r="H23" s="259"/>
      <c r="I23" s="260"/>
      <c r="J23" s="232"/>
      <c r="K23" s="383"/>
      <c r="L23" s="383"/>
      <c r="M23" s="383"/>
      <c r="N23" s="383"/>
      <c r="O23" s="383"/>
      <c r="P23" s="383"/>
      <c r="AE23" s="280" t="s">
        <v>266</v>
      </c>
      <c r="AF23" s="281"/>
      <c r="AG23" s="281"/>
      <c r="AH23" s="281"/>
      <c r="AI23" s="281"/>
      <c r="AJ23" s="281"/>
      <c r="AK23" s="281"/>
      <c r="AL23" s="281"/>
      <c r="AM23" s="281"/>
      <c r="AN23" s="282"/>
      <c r="AO23" s="378">
        <f>$Q42*$S42+$Q43*$S43+$Q44*$S44</f>
        <v>8</v>
      </c>
      <c r="AP23" s="379"/>
      <c r="AQ23" s="379"/>
      <c r="AR23" s="379"/>
      <c r="AS23" s="379"/>
      <c r="AT23" s="379"/>
      <c r="AU23" s="379"/>
      <c r="AV23" s="379"/>
      <c r="AW23" s="379"/>
      <c r="AX23" s="380"/>
      <c r="AY23" s="378">
        <f>$Q42*$S42+$Q43*$S43+$Q44*$S44</f>
        <v>8</v>
      </c>
      <c r="AZ23" s="379"/>
      <c r="BA23" s="379"/>
      <c r="BB23" s="379"/>
      <c r="BC23" s="379"/>
      <c r="BD23" s="379"/>
      <c r="BE23" s="379"/>
      <c r="BF23" s="379"/>
      <c r="BG23" s="379"/>
      <c r="BH23" s="380"/>
    </row>
    <row r="24" spans="3:60" ht="19.5" customHeight="1" thickTop="1" x14ac:dyDescent="0.25">
      <c r="C24" s="257"/>
      <c r="D24" s="259"/>
      <c r="E24" s="259"/>
      <c r="F24" s="259"/>
      <c r="G24" s="259"/>
      <c r="H24" s="259"/>
      <c r="I24" s="260"/>
      <c r="J24" s="232" t="s">
        <v>135</v>
      </c>
      <c r="K24" s="383" t="s">
        <v>199</v>
      </c>
      <c r="L24" s="383"/>
      <c r="M24" s="383"/>
      <c r="N24" s="383"/>
      <c r="O24" s="383"/>
      <c r="P24" s="383"/>
      <c r="AE24" s="283" t="s">
        <v>267</v>
      </c>
      <c r="AF24" s="284"/>
      <c r="AG24" s="284"/>
      <c r="AH24" s="284"/>
      <c r="AI24" s="284"/>
      <c r="AJ24" s="284"/>
      <c r="AK24" s="284"/>
      <c r="AL24" s="284"/>
      <c r="AM24" s="284"/>
      <c r="AN24" s="285"/>
      <c r="AO24" s="369">
        <f>IF($M$39="",0,(($L$29/$M$38*($Q42*$S42+$Q43*$S43+$Q44*$S44))*AO21))</f>
        <v>0</v>
      </c>
      <c r="AP24" s="370"/>
      <c r="AQ24" s="370"/>
      <c r="AR24" s="370"/>
      <c r="AS24" s="370"/>
      <c r="AT24" s="370"/>
      <c r="AU24" s="370"/>
      <c r="AV24" s="370"/>
      <c r="AW24" s="370"/>
      <c r="AX24" s="371"/>
      <c r="AY24" s="369">
        <f>IF($M$39="",0,(($L$30/$M$38*($Q42*$S42+$Q43*$S43+$Q44*$S44))*AY21))</f>
        <v>0</v>
      </c>
      <c r="AZ24" s="370"/>
      <c r="BA24" s="370"/>
      <c r="BB24" s="370"/>
      <c r="BC24" s="370"/>
      <c r="BD24" s="370"/>
      <c r="BE24" s="370"/>
      <c r="BF24" s="370"/>
      <c r="BG24" s="370"/>
      <c r="BH24" s="371"/>
    </row>
    <row r="25" spans="3:60" ht="19.5" customHeight="1" x14ac:dyDescent="0.25">
      <c r="C25" s="257"/>
      <c r="D25" s="259"/>
      <c r="E25" s="259"/>
      <c r="F25" s="259"/>
      <c r="G25" s="259"/>
      <c r="H25" s="259"/>
      <c r="I25" s="260"/>
      <c r="J25" s="232"/>
      <c r="K25" s="383"/>
      <c r="L25" s="383"/>
      <c r="M25" s="383"/>
      <c r="N25" s="383"/>
      <c r="O25" s="383"/>
      <c r="P25" s="383"/>
      <c r="AE25" s="277" t="s">
        <v>268</v>
      </c>
      <c r="AF25" s="278"/>
      <c r="AG25" s="278"/>
      <c r="AH25" s="278"/>
      <c r="AI25" s="278"/>
      <c r="AJ25" s="278"/>
      <c r="AK25" s="278"/>
      <c r="AL25" s="278"/>
      <c r="AM25" s="278"/>
      <c r="AN25" s="279"/>
      <c r="AO25" s="372">
        <f>$L31*$L35</f>
        <v>9.8000000000000007</v>
      </c>
      <c r="AP25" s="373"/>
      <c r="AQ25" s="373"/>
      <c r="AR25" s="373"/>
      <c r="AS25" s="373"/>
      <c r="AT25" s="373"/>
      <c r="AU25" s="373"/>
      <c r="AV25" s="373"/>
      <c r="AW25" s="373"/>
      <c r="AX25" s="374"/>
      <c r="AY25" s="372">
        <f>$L31*$L35</f>
        <v>9.8000000000000007</v>
      </c>
      <c r="AZ25" s="373"/>
      <c r="BA25" s="373"/>
      <c r="BB25" s="373"/>
      <c r="BC25" s="373"/>
      <c r="BD25" s="373"/>
      <c r="BE25" s="373"/>
      <c r="BF25" s="373"/>
      <c r="BG25" s="373"/>
      <c r="BH25" s="374"/>
    </row>
    <row r="26" spans="3:60" ht="19.5" customHeight="1" x14ac:dyDescent="0.25">
      <c r="C26" s="257"/>
      <c r="D26" s="257"/>
      <c r="E26" s="257"/>
      <c r="F26" s="257"/>
      <c r="G26" s="257"/>
      <c r="H26" s="257"/>
      <c r="I26" s="257"/>
      <c r="J26" s="257"/>
      <c r="K26" s="257"/>
      <c r="L26" s="257"/>
      <c r="M26" s="257"/>
      <c r="N26" s="257"/>
      <c r="O26" s="257"/>
      <c r="P26" s="257"/>
      <c r="AE26" s="277" t="s">
        <v>269</v>
      </c>
      <c r="AF26" s="278"/>
      <c r="AG26" s="278"/>
      <c r="AH26" s="278"/>
      <c r="AI26" s="278"/>
      <c r="AJ26" s="278"/>
      <c r="AK26" s="278"/>
      <c r="AL26" s="278"/>
      <c r="AM26" s="278"/>
      <c r="AN26" s="279"/>
      <c r="AO26" s="375">
        <f>$U45</f>
        <v>1</v>
      </c>
      <c r="AP26" s="376"/>
      <c r="AQ26" s="376"/>
      <c r="AR26" s="376"/>
      <c r="AS26" s="376"/>
      <c r="AT26" s="376"/>
      <c r="AU26" s="376"/>
      <c r="AV26" s="376"/>
      <c r="AW26" s="376"/>
      <c r="AX26" s="377"/>
      <c r="AY26" s="375">
        <f>$U45</f>
        <v>1</v>
      </c>
      <c r="AZ26" s="376"/>
      <c r="BA26" s="376"/>
      <c r="BB26" s="376"/>
      <c r="BC26" s="376"/>
      <c r="BD26" s="376"/>
      <c r="BE26" s="376"/>
      <c r="BF26" s="376"/>
      <c r="BG26" s="376"/>
      <c r="BH26" s="377"/>
    </row>
    <row r="27" spans="3:60" ht="19.5" customHeight="1" thickBot="1" x14ac:dyDescent="0.3">
      <c r="C27" s="261" t="s">
        <v>281</v>
      </c>
      <c r="D27" s="255"/>
      <c r="E27" s="255"/>
      <c r="F27" s="255"/>
      <c r="G27" s="255"/>
      <c r="H27" s="255"/>
      <c r="I27" s="255"/>
      <c r="J27" s="257"/>
      <c r="K27" s="257"/>
      <c r="L27" s="257"/>
      <c r="M27" s="257"/>
      <c r="N27" s="257"/>
      <c r="O27" s="257"/>
      <c r="P27" s="257"/>
      <c r="AE27" s="280" t="s">
        <v>270</v>
      </c>
      <c r="AF27" s="281"/>
      <c r="AG27" s="281"/>
      <c r="AH27" s="281"/>
      <c r="AI27" s="281"/>
      <c r="AJ27" s="281"/>
      <c r="AK27" s="281"/>
      <c r="AL27" s="281"/>
      <c r="AM27" s="281"/>
      <c r="AN27" s="282"/>
      <c r="AO27" s="378">
        <f>$U42*$W42+$U43*$W43+$U44*$W44</f>
        <v>8</v>
      </c>
      <c r="AP27" s="379"/>
      <c r="AQ27" s="379"/>
      <c r="AR27" s="379"/>
      <c r="AS27" s="379"/>
      <c r="AT27" s="379"/>
      <c r="AU27" s="379"/>
      <c r="AV27" s="379"/>
      <c r="AW27" s="379"/>
      <c r="AX27" s="380"/>
      <c r="AY27" s="378">
        <f>$U42*$W42+$U43*$W43+$U44*$W44</f>
        <v>8</v>
      </c>
      <c r="AZ27" s="379"/>
      <c r="BA27" s="379"/>
      <c r="BB27" s="379"/>
      <c r="BC27" s="379"/>
      <c r="BD27" s="379"/>
      <c r="BE27" s="379"/>
      <c r="BF27" s="379"/>
      <c r="BG27" s="379"/>
      <c r="BH27" s="380"/>
    </row>
    <row r="28" spans="3:60" ht="19.5" customHeight="1" thickTop="1" thickBot="1" x14ac:dyDescent="0.3">
      <c r="C28" s="257"/>
      <c r="D28" s="257"/>
      <c r="E28" s="257"/>
      <c r="F28" s="257"/>
      <c r="G28" s="257"/>
      <c r="H28" s="257"/>
      <c r="I28" s="257"/>
      <c r="J28" s="257"/>
      <c r="K28" s="257"/>
      <c r="L28" s="257"/>
      <c r="M28" s="257"/>
      <c r="N28" s="257"/>
      <c r="O28" s="257"/>
      <c r="P28" s="257"/>
      <c r="AE28" s="286" t="s">
        <v>271</v>
      </c>
      <c r="AF28" s="287"/>
      <c r="AG28" s="287"/>
      <c r="AH28" s="287"/>
      <c r="AI28" s="287"/>
      <c r="AJ28" s="287"/>
      <c r="AK28" s="287"/>
      <c r="AL28" s="287"/>
      <c r="AM28" s="287"/>
      <c r="AN28" s="288"/>
      <c r="AO28" s="392">
        <f>IF($M$39="",0,(($L$29/$M$38*($U42*$W42+$U43*$W43+$U44*$W44))*AO25))</f>
        <v>568.40000000000009</v>
      </c>
      <c r="AP28" s="393"/>
      <c r="AQ28" s="393"/>
      <c r="AR28" s="393"/>
      <c r="AS28" s="393"/>
      <c r="AT28" s="393"/>
      <c r="AU28" s="393"/>
      <c r="AV28" s="393"/>
      <c r="AW28" s="393"/>
      <c r="AX28" s="394"/>
      <c r="AY28" s="392">
        <f>IF($M$39="",0,(($L$30/$M$38*($U42*$W42+$U43*$W43+$U44*$W44))*AY25))</f>
        <v>764.40000000000009</v>
      </c>
      <c r="AZ28" s="393"/>
      <c r="BA28" s="393"/>
      <c r="BB28" s="393"/>
      <c r="BC28" s="393"/>
      <c r="BD28" s="393"/>
      <c r="BE28" s="393"/>
      <c r="BF28" s="393"/>
      <c r="BG28" s="393"/>
      <c r="BH28" s="394"/>
    </row>
    <row r="29" spans="3:60" ht="19.5" customHeight="1" thickTop="1" x14ac:dyDescent="0.25">
      <c r="C29" s="503" t="s">
        <v>279</v>
      </c>
      <c r="D29" s="503"/>
      <c r="E29" s="503"/>
      <c r="F29" s="503"/>
      <c r="G29" s="503"/>
      <c r="H29" s="503"/>
      <c r="I29" s="503"/>
      <c r="J29" s="503"/>
      <c r="K29" s="503"/>
      <c r="L29" s="452">
        <f>Schichtplanrechner!$K$18</f>
        <v>29</v>
      </c>
      <c r="M29" s="453"/>
      <c r="N29" s="454"/>
      <c r="O29" s="257"/>
      <c r="AE29" s="283" t="s">
        <v>272</v>
      </c>
      <c r="AF29" s="284"/>
      <c r="AG29" s="284"/>
      <c r="AH29" s="284"/>
      <c r="AI29" s="284"/>
      <c r="AJ29" s="284"/>
      <c r="AK29" s="284"/>
      <c r="AL29" s="284"/>
      <c r="AM29" s="284"/>
      <c r="AN29" s="285"/>
      <c r="AO29" s="369">
        <f>AO12+AO16+AO20+AO24+AO28</f>
        <v>11936.400000000001</v>
      </c>
      <c r="AP29" s="370"/>
      <c r="AQ29" s="370"/>
      <c r="AR29" s="370"/>
      <c r="AS29" s="370"/>
      <c r="AT29" s="370"/>
      <c r="AU29" s="370"/>
      <c r="AV29" s="370"/>
      <c r="AW29" s="370"/>
      <c r="AX29" s="371"/>
      <c r="AY29" s="369">
        <f>AY12+AY16+AY20+AY24+AY28</f>
        <v>16052.400000000001</v>
      </c>
      <c r="AZ29" s="370"/>
      <c r="BA29" s="370"/>
      <c r="BB29" s="370"/>
      <c r="BC29" s="370"/>
      <c r="BD29" s="370"/>
      <c r="BE29" s="370"/>
      <c r="BF29" s="370"/>
      <c r="BG29" s="370"/>
      <c r="BH29" s="371"/>
    </row>
    <row r="30" spans="3:60" ht="19.5" customHeight="1" x14ac:dyDescent="0.25">
      <c r="C30" s="493" t="s">
        <v>280</v>
      </c>
      <c r="D30" s="493"/>
      <c r="E30" s="493"/>
      <c r="F30" s="493"/>
      <c r="G30" s="493"/>
      <c r="H30" s="493"/>
      <c r="I30" s="493"/>
      <c r="J30" s="493"/>
      <c r="K30" s="493"/>
      <c r="L30" s="458">
        <f>Schichtplanrechner!$P$17</f>
        <v>39</v>
      </c>
      <c r="M30" s="459"/>
      <c r="N30" s="460"/>
      <c r="O30" s="257"/>
      <c r="AE30" s="289" t="s">
        <v>273</v>
      </c>
      <c r="AF30" s="290"/>
      <c r="AG30" s="290"/>
      <c r="AH30" s="290"/>
      <c r="AI30" s="290"/>
      <c r="AJ30" s="290"/>
      <c r="AK30" s="290"/>
      <c r="AL30" s="290"/>
      <c r="AM30" s="290"/>
      <c r="AN30" s="291"/>
      <c r="AO30" s="407">
        <f>AO29*13</f>
        <v>155173.20000000001</v>
      </c>
      <c r="AP30" s="408"/>
      <c r="AQ30" s="408"/>
      <c r="AR30" s="408"/>
      <c r="AS30" s="408"/>
      <c r="AT30" s="408"/>
      <c r="AU30" s="408"/>
      <c r="AV30" s="408"/>
      <c r="AW30" s="408"/>
      <c r="AX30" s="409"/>
      <c r="AY30" s="407">
        <f>AY29*13</f>
        <v>208681.2</v>
      </c>
      <c r="AZ30" s="408"/>
      <c r="BA30" s="408"/>
      <c r="BB30" s="408"/>
      <c r="BC30" s="408"/>
      <c r="BD30" s="408"/>
      <c r="BE30" s="408"/>
      <c r="BF30" s="408"/>
      <c r="BG30" s="408"/>
      <c r="BH30" s="409"/>
    </row>
    <row r="31" spans="3:60" ht="19.5" customHeight="1" thickBot="1" x14ac:dyDescent="0.3">
      <c r="C31" s="491" t="s">
        <v>246</v>
      </c>
      <c r="D31" s="491"/>
      <c r="E31" s="491"/>
      <c r="F31" s="491"/>
      <c r="G31" s="491"/>
      <c r="H31" s="491"/>
      <c r="I31" s="491"/>
      <c r="J31" s="491"/>
      <c r="K31" s="491"/>
      <c r="L31" s="389">
        <f>Schichtplanrechner!$P$23</f>
        <v>9.8000000000000007</v>
      </c>
      <c r="M31" s="390"/>
      <c r="N31" s="391"/>
      <c r="O31" s="257"/>
      <c r="AE31" s="292" t="s">
        <v>274</v>
      </c>
      <c r="AF31" s="293"/>
      <c r="AG31" s="293"/>
      <c r="AH31" s="293"/>
      <c r="AI31" s="293"/>
      <c r="AJ31" s="293"/>
      <c r="AK31" s="293"/>
      <c r="AL31" s="293"/>
      <c r="AM31" s="293"/>
      <c r="AN31" s="294"/>
      <c r="AO31" s="395">
        <f>AO30*4</f>
        <v>620692.80000000005</v>
      </c>
      <c r="AP31" s="396"/>
      <c r="AQ31" s="396"/>
      <c r="AR31" s="396"/>
      <c r="AS31" s="396"/>
      <c r="AT31" s="396"/>
      <c r="AU31" s="396"/>
      <c r="AV31" s="396"/>
      <c r="AW31" s="396"/>
      <c r="AX31" s="397"/>
      <c r="AY31" s="395">
        <f>AY30*4</f>
        <v>834724.8</v>
      </c>
      <c r="AZ31" s="396"/>
      <c r="BA31" s="396"/>
      <c r="BB31" s="396"/>
      <c r="BC31" s="396"/>
      <c r="BD31" s="396"/>
      <c r="BE31" s="396"/>
      <c r="BF31" s="396"/>
      <c r="BG31" s="396"/>
      <c r="BH31" s="397"/>
    </row>
    <row r="32" spans="3:60" ht="19.5" customHeight="1" x14ac:dyDescent="0.25">
      <c r="C32" s="491" t="s">
        <v>247</v>
      </c>
      <c r="D32" s="491"/>
      <c r="E32" s="491"/>
      <c r="F32" s="491"/>
      <c r="G32" s="491"/>
      <c r="H32" s="491"/>
      <c r="I32" s="491"/>
      <c r="J32" s="491"/>
      <c r="K32" s="491"/>
      <c r="L32" s="404">
        <f>Schichtplanrechner!$P$24</f>
        <v>0</v>
      </c>
      <c r="M32" s="405"/>
      <c r="N32" s="406"/>
      <c r="O32" s="257"/>
    </row>
    <row r="33" spans="3:24" ht="19.5" customHeight="1" x14ac:dyDescent="0.25">
      <c r="C33" s="491" t="s">
        <v>248</v>
      </c>
      <c r="D33" s="491"/>
      <c r="E33" s="491"/>
      <c r="F33" s="491"/>
      <c r="G33" s="491"/>
      <c r="H33" s="491"/>
      <c r="I33" s="491"/>
      <c r="J33" s="491"/>
      <c r="K33" s="491"/>
      <c r="L33" s="404">
        <f>Schichtplanrechner!$P$25</f>
        <v>0.5</v>
      </c>
      <c r="M33" s="405"/>
      <c r="N33" s="406"/>
      <c r="O33" s="257"/>
    </row>
    <row r="34" spans="3:24" ht="19.5" customHeight="1" x14ac:dyDescent="0.25">
      <c r="C34" s="491" t="s">
        <v>249</v>
      </c>
      <c r="D34" s="491"/>
      <c r="E34" s="491"/>
      <c r="F34" s="491"/>
      <c r="G34" s="491"/>
      <c r="H34" s="491"/>
      <c r="I34" s="491"/>
      <c r="J34" s="491"/>
      <c r="K34" s="491"/>
      <c r="L34" s="404">
        <f>Schichtplanrechner!$P$26</f>
        <v>0</v>
      </c>
      <c r="M34" s="405"/>
      <c r="N34" s="406"/>
    </row>
    <row r="35" spans="3:24" ht="19.5" customHeight="1" thickBot="1" x14ac:dyDescent="0.3">
      <c r="C35" s="492" t="s">
        <v>250</v>
      </c>
      <c r="D35" s="492"/>
      <c r="E35" s="492"/>
      <c r="F35" s="492"/>
      <c r="G35" s="492"/>
      <c r="H35" s="492"/>
      <c r="I35" s="492"/>
      <c r="J35" s="492"/>
      <c r="K35" s="492"/>
      <c r="L35" s="401">
        <f>Schichtplanrechner!$P$27</f>
        <v>1</v>
      </c>
      <c r="M35" s="402"/>
      <c r="N35" s="403"/>
    </row>
    <row r="36" spans="3:24" ht="19.5" customHeight="1" x14ac:dyDescent="0.25"/>
    <row r="37" spans="3:24" ht="19.5" customHeight="1" thickBot="1" x14ac:dyDescent="0.3">
      <c r="C37" s="245"/>
      <c r="D37" s="8"/>
      <c r="E37" s="8"/>
      <c r="F37" s="8"/>
      <c r="G37" s="8"/>
      <c r="H37" s="8"/>
      <c r="I37" s="8"/>
    </row>
    <row r="38" spans="3:24" ht="19.5" customHeight="1" x14ac:dyDescent="0.25">
      <c r="C38" s="486" t="s">
        <v>244</v>
      </c>
      <c r="D38" s="487"/>
      <c r="E38" s="487"/>
      <c r="F38" s="487"/>
      <c r="G38" s="487"/>
      <c r="H38" s="487"/>
      <c r="I38" s="487"/>
      <c r="J38" s="487"/>
      <c r="K38" s="487"/>
      <c r="L38" s="487"/>
      <c r="M38" s="449">
        <f>I14</f>
        <v>4</v>
      </c>
      <c r="N38" s="450"/>
      <c r="O38" s="450"/>
      <c r="P38" s="450"/>
      <c r="Q38" s="450"/>
      <c r="R38" s="450"/>
      <c r="S38" s="450"/>
      <c r="T38" s="450"/>
      <c r="U38" s="450"/>
      <c r="V38" s="450"/>
      <c r="W38" s="450"/>
      <c r="X38" s="451"/>
    </row>
    <row r="39" spans="3:24" ht="19.5" customHeight="1" x14ac:dyDescent="0.25">
      <c r="C39" s="488" t="s">
        <v>251</v>
      </c>
      <c r="D39" s="489"/>
      <c r="E39" s="489"/>
      <c r="F39" s="489"/>
      <c r="G39" s="489"/>
      <c r="H39" s="489"/>
      <c r="I39" s="489"/>
      <c r="J39" s="489"/>
      <c r="K39" s="489"/>
      <c r="L39" s="490"/>
      <c r="M39" s="494">
        <f>I12</f>
        <v>34</v>
      </c>
      <c r="N39" s="495"/>
      <c r="O39" s="495"/>
      <c r="P39" s="495"/>
      <c r="Q39" s="495"/>
      <c r="R39" s="495"/>
      <c r="S39" s="495"/>
      <c r="T39" s="495"/>
      <c r="U39" s="495"/>
      <c r="V39" s="495"/>
      <c r="W39" s="495"/>
      <c r="X39" s="496"/>
    </row>
    <row r="40" spans="3:24" ht="19.5" customHeight="1" thickBot="1" x14ac:dyDescent="0.3">
      <c r="C40" s="417" t="s">
        <v>283</v>
      </c>
      <c r="D40" s="418"/>
      <c r="E40" s="418"/>
      <c r="F40" s="418"/>
      <c r="G40" s="418"/>
      <c r="H40" s="418"/>
      <c r="I40" s="418"/>
      <c r="J40" s="418"/>
      <c r="K40" s="418"/>
      <c r="L40" s="418"/>
      <c r="M40" s="446" t="s">
        <v>252</v>
      </c>
      <c r="N40" s="447"/>
      <c r="O40" s="447"/>
      <c r="P40" s="448"/>
      <c r="Q40" s="446" t="s">
        <v>32</v>
      </c>
      <c r="R40" s="447"/>
      <c r="S40" s="447"/>
      <c r="T40" s="448"/>
      <c r="U40" s="446" t="s">
        <v>33</v>
      </c>
      <c r="V40" s="447"/>
      <c r="W40" s="447"/>
      <c r="X40" s="448"/>
    </row>
    <row r="41" spans="3:24" ht="19.5" customHeight="1" thickBot="1" x14ac:dyDescent="0.3">
      <c r="C41" s="424"/>
      <c r="D41" s="425"/>
      <c r="E41" s="425"/>
      <c r="F41" s="425"/>
      <c r="G41" s="425"/>
      <c r="H41" s="425"/>
      <c r="I41" s="425"/>
      <c r="J41" s="425"/>
      <c r="K41" s="425"/>
      <c r="L41" s="425"/>
      <c r="M41" s="497" t="s">
        <v>253</v>
      </c>
      <c r="N41" s="498"/>
      <c r="O41" s="498" t="s">
        <v>254</v>
      </c>
      <c r="P41" s="422"/>
      <c r="Q41" s="497" t="s">
        <v>253</v>
      </c>
      <c r="R41" s="498"/>
      <c r="S41" s="498" t="s">
        <v>254</v>
      </c>
      <c r="T41" s="422"/>
      <c r="U41" s="497" t="s">
        <v>253</v>
      </c>
      <c r="V41" s="498"/>
      <c r="W41" s="498" t="s">
        <v>254</v>
      </c>
      <c r="X41" s="499"/>
    </row>
    <row r="42" spans="3:24" ht="19.5" customHeight="1" x14ac:dyDescent="0.25">
      <c r="C42" s="504" t="s">
        <v>0</v>
      </c>
      <c r="D42" s="505"/>
      <c r="E42" s="505"/>
      <c r="F42" s="505"/>
      <c r="G42" s="505"/>
      <c r="H42" s="505"/>
      <c r="I42" s="505"/>
      <c r="J42" s="505"/>
      <c r="K42" s="505"/>
      <c r="L42" s="506"/>
      <c r="M42" s="507">
        <v>5</v>
      </c>
      <c r="N42" s="508"/>
      <c r="O42" s="508">
        <v>8</v>
      </c>
      <c r="P42" s="509"/>
      <c r="Q42" s="507">
        <v>1</v>
      </c>
      <c r="R42" s="508"/>
      <c r="S42" s="508">
        <v>8</v>
      </c>
      <c r="T42" s="509"/>
      <c r="U42" s="507">
        <v>0</v>
      </c>
      <c r="V42" s="508"/>
      <c r="W42" s="508">
        <v>0</v>
      </c>
      <c r="X42" s="510"/>
    </row>
    <row r="43" spans="3:24" ht="19.5" customHeight="1" x14ac:dyDescent="0.25">
      <c r="C43" s="386" t="s">
        <v>1</v>
      </c>
      <c r="D43" s="387"/>
      <c r="E43" s="387"/>
      <c r="F43" s="387"/>
      <c r="G43" s="387"/>
      <c r="H43" s="387"/>
      <c r="I43" s="387"/>
      <c r="J43" s="387"/>
      <c r="K43" s="387"/>
      <c r="L43" s="388"/>
      <c r="M43" s="500">
        <v>5</v>
      </c>
      <c r="N43" s="501"/>
      <c r="O43" s="501">
        <v>8</v>
      </c>
      <c r="P43" s="484"/>
      <c r="Q43" s="500">
        <v>0</v>
      </c>
      <c r="R43" s="501"/>
      <c r="S43" s="501">
        <v>0</v>
      </c>
      <c r="T43" s="484"/>
      <c r="U43" s="500">
        <v>0</v>
      </c>
      <c r="V43" s="501"/>
      <c r="W43" s="501">
        <v>0</v>
      </c>
      <c r="X43" s="502"/>
    </row>
    <row r="44" spans="3:24" ht="19.5" customHeight="1" thickBot="1" x14ac:dyDescent="0.3">
      <c r="C44" s="398" t="s">
        <v>2</v>
      </c>
      <c r="D44" s="399"/>
      <c r="E44" s="399"/>
      <c r="F44" s="399"/>
      <c r="G44" s="399"/>
      <c r="H44" s="399"/>
      <c r="I44" s="399"/>
      <c r="J44" s="399"/>
      <c r="K44" s="399"/>
      <c r="L44" s="400"/>
      <c r="M44" s="476">
        <v>5</v>
      </c>
      <c r="N44" s="477"/>
      <c r="O44" s="477">
        <v>8</v>
      </c>
      <c r="P44" s="462"/>
      <c r="Q44" s="476">
        <v>0</v>
      </c>
      <c r="R44" s="477"/>
      <c r="S44" s="477">
        <v>0</v>
      </c>
      <c r="T44" s="462"/>
      <c r="U44" s="476">
        <v>1</v>
      </c>
      <c r="V44" s="477"/>
      <c r="W44" s="477">
        <v>8</v>
      </c>
      <c r="X44" s="478"/>
    </row>
    <row r="45" spans="3:24" ht="19.5" customHeight="1" thickBot="1" x14ac:dyDescent="0.3">
      <c r="C45" s="511" t="s">
        <v>275</v>
      </c>
      <c r="D45" s="512"/>
      <c r="E45" s="512"/>
      <c r="F45" s="512"/>
      <c r="G45" s="512"/>
      <c r="H45" s="512"/>
      <c r="I45" s="512"/>
      <c r="J45" s="512"/>
      <c r="K45" s="512"/>
      <c r="L45" s="513"/>
      <c r="M45" s="481">
        <f>SUM(M42:N44)</f>
        <v>15</v>
      </c>
      <c r="N45" s="479"/>
      <c r="O45" s="479">
        <f>SUM(O42:P44)</f>
        <v>24</v>
      </c>
      <c r="P45" s="480"/>
      <c r="Q45" s="481">
        <f>SUM(Q42:R44)</f>
        <v>1</v>
      </c>
      <c r="R45" s="479"/>
      <c r="S45" s="479">
        <f>SUM(S42:T44)</f>
        <v>8</v>
      </c>
      <c r="T45" s="480"/>
      <c r="U45" s="481">
        <f>SUM(U42:V44)</f>
        <v>1</v>
      </c>
      <c r="V45" s="479"/>
      <c r="W45" s="479">
        <f>SUM(W42:X44)</f>
        <v>8</v>
      </c>
      <c r="X45" s="482"/>
    </row>
    <row r="46" spans="3:24" ht="19.5" customHeight="1" x14ac:dyDescent="0.25"/>
    <row r="47" spans="3:24" ht="19.5" customHeight="1" x14ac:dyDescent="0.25"/>
    <row r="48" spans="3:24"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sheetData>
  <customSheetViews>
    <customSheetView guid="{585B02F6-D04E-40B0-9C3D-EA9FC2F8BE0E}" scale="85" showGridLines="0" topLeftCell="A3">
      <selection activeCell="AT6" sqref="AT6"/>
      <pageMargins left="0.7" right="0.7" top="0.78740157499999996" bottom="0.78740157499999996" header="0.3" footer="0.3"/>
    </customSheetView>
    <customSheetView guid="{A3C78327-8DE4-4FA3-9639-BE4895212F26}" scale="85" showGridLines="0" topLeftCell="A3">
      <selection activeCell="AT6" sqref="AT6"/>
      <pageMargins left="0.7" right="0.7" top="0.78740157499999996" bottom="0.78740157499999996" header="0.3" footer="0.3"/>
    </customSheetView>
  </customSheetViews>
  <mergeCells count="110">
    <mergeCell ref="U44:V44"/>
    <mergeCell ref="W44:X44"/>
    <mergeCell ref="C45:L45"/>
    <mergeCell ref="M45:N45"/>
    <mergeCell ref="O45:P45"/>
    <mergeCell ref="Q45:R45"/>
    <mergeCell ref="S45:T45"/>
    <mergeCell ref="U45:V45"/>
    <mergeCell ref="W45:X45"/>
    <mergeCell ref="C44:L44"/>
    <mergeCell ref="M44:N44"/>
    <mergeCell ref="O44:P44"/>
    <mergeCell ref="Q44:R44"/>
    <mergeCell ref="S44:T44"/>
    <mergeCell ref="U42:V42"/>
    <mergeCell ref="W42:X42"/>
    <mergeCell ref="C43:L43"/>
    <mergeCell ref="M43:N43"/>
    <mergeCell ref="O43:P43"/>
    <mergeCell ref="Q43:R43"/>
    <mergeCell ref="S43:T43"/>
    <mergeCell ref="U43:V43"/>
    <mergeCell ref="W43:X43"/>
    <mergeCell ref="C42:L42"/>
    <mergeCell ref="M42:N42"/>
    <mergeCell ref="O42:P42"/>
    <mergeCell ref="Q42:R42"/>
    <mergeCell ref="S42:T42"/>
    <mergeCell ref="C40:L40"/>
    <mergeCell ref="M40:P40"/>
    <mergeCell ref="Q40:T40"/>
    <mergeCell ref="U40:X40"/>
    <mergeCell ref="C41:L41"/>
    <mergeCell ref="M41:N41"/>
    <mergeCell ref="O41:P41"/>
    <mergeCell ref="Q41:R41"/>
    <mergeCell ref="S41:T41"/>
    <mergeCell ref="U41:V41"/>
    <mergeCell ref="W41:X41"/>
    <mergeCell ref="C35:K35"/>
    <mergeCell ref="L35:N35"/>
    <mergeCell ref="C38:L38"/>
    <mergeCell ref="M38:X38"/>
    <mergeCell ref="C39:L39"/>
    <mergeCell ref="M39:X39"/>
    <mergeCell ref="C32:K32"/>
    <mergeCell ref="L32:N32"/>
    <mergeCell ref="C33:K33"/>
    <mergeCell ref="L33:N33"/>
    <mergeCell ref="C34:K34"/>
    <mergeCell ref="L34:N34"/>
    <mergeCell ref="C30:K30"/>
    <mergeCell ref="L30:N30"/>
    <mergeCell ref="AO30:AX30"/>
    <mergeCell ref="AY30:BH30"/>
    <mergeCell ref="C31:K31"/>
    <mergeCell ref="L31:N31"/>
    <mergeCell ref="AO31:AX31"/>
    <mergeCell ref="AY31:BH31"/>
    <mergeCell ref="AO27:AX27"/>
    <mergeCell ref="AY27:BH27"/>
    <mergeCell ref="AO28:AX28"/>
    <mergeCell ref="AY28:BH28"/>
    <mergeCell ref="C29:K29"/>
    <mergeCell ref="L29:N29"/>
    <mergeCell ref="AO29:AX29"/>
    <mergeCell ref="AY29:BH29"/>
    <mergeCell ref="AO25:AX25"/>
    <mergeCell ref="AY25:BH25"/>
    <mergeCell ref="AO26:AX26"/>
    <mergeCell ref="AY26:BH26"/>
    <mergeCell ref="K24:P25"/>
    <mergeCell ref="AY22:BH22"/>
    <mergeCell ref="AO23:AX23"/>
    <mergeCell ref="AY23:BH23"/>
    <mergeCell ref="AO24:AX24"/>
    <mergeCell ref="AY24:BH24"/>
    <mergeCell ref="AO22:AX22"/>
    <mergeCell ref="AO17:AX17"/>
    <mergeCell ref="AY17:BH17"/>
    <mergeCell ref="AO18:AX18"/>
    <mergeCell ref="AY18:BH18"/>
    <mergeCell ref="AO19:AX19"/>
    <mergeCell ref="AY19:BH19"/>
    <mergeCell ref="AO20:AX20"/>
    <mergeCell ref="AY20:BH20"/>
    <mergeCell ref="AO21:AX21"/>
    <mergeCell ref="AY21:BH21"/>
    <mergeCell ref="AO14:AX14"/>
    <mergeCell ref="AY14:BH14"/>
    <mergeCell ref="AO15:AX15"/>
    <mergeCell ref="AY15:BH15"/>
    <mergeCell ref="C16:I16"/>
    <mergeCell ref="J16:P16"/>
    <mergeCell ref="AO16:AX16"/>
    <mergeCell ref="AY16:BH16"/>
    <mergeCell ref="C12:H12"/>
    <mergeCell ref="AO12:AX12"/>
    <mergeCell ref="AY12:BH12"/>
    <mergeCell ref="AO13:AX13"/>
    <mergeCell ref="AY13:BH13"/>
    <mergeCell ref="D18:I19"/>
    <mergeCell ref="K18:P19"/>
    <mergeCell ref="D20:I21"/>
    <mergeCell ref="K20:P23"/>
    <mergeCell ref="D22:I22"/>
    <mergeCell ref="C3:I3"/>
    <mergeCell ref="J3:P3"/>
    <mergeCell ref="Q3:W3"/>
    <mergeCell ref="X3:AD3"/>
  </mergeCells>
  <pageMargins left="0.7" right="0.7" top="0.78740157499999996" bottom="0.78740157499999996"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48"/>
  <sheetViews>
    <sheetView showGridLines="0" zoomScale="85" zoomScaleNormal="85" workbookViewId="0">
      <selection activeCell="B28" sqref="B2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74" ht="36" customHeight="1" x14ac:dyDescent="0.35">
      <c r="BE1" s="333"/>
      <c r="BF1" s="333"/>
      <c r="BG1" s="333"/>
      <c r="BH1" s="333"/>
      <c r="BI1" s="333"/>
      <c r="BJ1" s="333"/>
      <c r="BK1" s="333"/>
      <c r="BL1" s="333"/>
      <c r="BM1" s="333"/>
      <c r="BN1" s="333"/>
      <c r="BO1" s="333"/>
      <c r="BP1" s="333"/>
      <c r="BQ1" s="333"/>
      <c r="BR1" s="333"/>
      <c r="BS1" s="333"/>
      <c r="BT1" s="333"/>
      <c r="BU1" s="333"/>
      <c r="BV1" s="333"/>
    </row>
    <row r="2" spans="2:74" ht="21" customHeight="1" thickBot="1" x14ac:dyDescent="0.3">
      <c r="C2" s="51" t="s">
        <v>115</v>
      </c>
      <c r="BA2" s="26"/>
      <c r="BB2" s="26"/>
      <c r="BC2" s="26"/>
      <c r="BE2" s="333"/>
      <c r="BF2" s="333"/>
      <c r="BG2" s="333"/>
      <c r="BH2" s="333"/>
      <c r="BI2" s="333"/>
      <c r="BJ2" s="333"/>
      <c r="BK2" s="333"/>
      <c r="BL2" s="333"/>
      <c r="BM2" s="333"/>
      <c r="BN2" s="333"/>
      <c r="BO2" s="333"/>
      <c r="BP2" s="333"/>
      <c r="BQ2" s="333"/>
      <c r="BR2" s="333"/>
      <c r="BS2" s="333"/>
      <c r="BT2" s="333"/>
      <c r="BU2" s="333"/>
      <c r="BV2" s="333"/>
    </row>
    <row r="3" spans="2:74"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6" t="s">
        <v>106</v>
      </c>
      <c r="AT3" s="367"/>
      <c r="AU3" s="367"/>
      <c r="AV3" s="367"/>
      <c r="AW3" s="367"/>
      <c r="AX3" s="367"/>
      <c r="AY3" s="368"/>
      <c r="BA3" s="50" t="s">
        <v>94</v>
      </c>
      <c r="BB3" s="50" t="s">
        <v>94</v>
      </c>
      <c r="BC3" s="50" t="s">
        <v>94</v>
      </c>
      <c r="BE3" s="333"/>
      <c r="BF3" s="333"/>
      <c r="BG3" s="333"/>
      <c r="BH3" s="333"/>
      <c r="BI3" s="333"/>
      <c r="BJ3" s="333"/>
      <c r="BK3" s="333"/>
      <c r="BL3" s="333"/>
      <c r="BM3" s="333"/>
      <c r="BN3" s="333"/>
      <c r="BO3" s="333"/>
      <c r="BP3" s="333"/>
      <c r="BQ3" s="333"/>
      <c r="BR3" s="333"/>
      <c r="BS3" s="333"/>
      <c r="BT3" s="333"/>
      <c r="BU3" s="333"/>
      <c r="BV3" s="333"/>
    </row>
    <row r="4" spans="2:74"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9" t="s">
        <v>27</v>
      </c>
      <c r="AT4" s="48" t="s">
        <v>28</v>
      </c>
      <c r="AU4" s="48" t="s">
        <v>29</v>
      </c>
      <c r="AV4" s="48" t="s">
        <v>30</v>
      </c>
      <c r="AW4" s="48" t="s">
        <v>31</v>
      </c>
      <c r="AX4" s="48" t="s">
        <v>32</v>
      </c>
      <c r="AY4" s="47" t="s">
        <v>33</v>
      </c>
      <c r="BA4" s="46" t="s">
        <v>34</v>
      </c>
      <c r="BB4" s="45" t="s">
        <v>35</v>
      </c>
      <c r="BC4" s="44" t="s">
        <v>36</v>
      </c>
      <c r="BE4" s="333"/>
      <c r="BF4" s="333"/>
      <c r="BG4" s="333"/>
      <c r="BH4" s="333"/>
      <c r="BI4" s="333"/>
      <c r="BJ4" s="333"/>
      <c r="BK4" s="333"/>
      <c r="BL4" s="333"/>
      <c r="BM4" s="333"/>
      <c r="BN4" s="333"/>
      <c r="BO4" s="333"/>
      <c r="BP4" s="333"/>
      <c r="BQ4" s="333"/>
      <c r="BR4" s="333"/>
      <c r="BS4" s="333"/>
      <c r="BT4" s="333"/>
      <c r="BU4" s="333"/>
      <c r="BV4" s="333"/>
    </row>
    <row r="5" spans="2:74" ht="14.45" thickBot="1" x14ac:dyDescent="0.4">
      <c r="B5" s="256" t="s">
        <v>37</v>
      </c>
      <c r="C5" s="140" t="s">
        <v>35</v>
      </c>
      <c r="D5" s="139" t="s">
        <v>35</v>
      </c>
      <c r="E5" s="118" t="s">
        <v>36</v>
      </c>
      <c r="F5" s="118" t="s">
        <v>36</v>
      </c>
      <c r="G5" s="38"/>
      <c r="H5" s="42" t="s">
        <v>34</v>
      </c>
      <c r="I5" s="124" t="s">
        <v>36</v>
      </c>
      <c r="J5" s="119" t="s">
        <v>36</v>
      </c>
      <c r="K5" s="118" t="s">
        <v>36</v>
      </c>
      <c r="L5" s="38"/>
      <c r="M5" s="141" t="s">
        <v>34</v>
      </c>
      <c r="N5" s="141" t="s">
        <v>34</v>
      </c>
      <c r="O5" s="38"/>
      <c r="P5" s="61"/>
      <c r="Q5" s="63" t="s">
        <v>34</v>
      </c>
      <c r="R5" s="141" t="s">
        <v>34</v>
      </c>
      <c r="S5" s="39" t="s">
        <v>35</v>
      </c>
      <c r="T5" s="139" t="s">
        <v>35</v>
      </c>
      <c r="U5" s="118" t="s">
        <v>36</v>
      </c>
      <c r="V5" s="38"/>
      <c r="W5" s="41"/>
      <c r="X5" s="75"/>
      <c r="Y5" s="42" t="s">
        <v>34</v>
      </c>
      <c r="Z5" s="141" t="s">
        <v>34</v>
      </c>
      <c r="AA5" s="39" t="s">
        <v>35</v>
      </c>
      <c r="AB5" s="139" t="s">
        <v>35</v>
      </c>
      <c r="AC5" s="38"/>
      <c r="AD5" s="37"/>
      <c r="AE5" s="79" t="s">
        <v>35</v>
      </c>
      <c r="AF5" s="118" t="s">
        <v>36</v>
      </c>
      <c r="AG5" s="118" t="s">
        <v>36</v>
      </c>
      <c r="AH5" s="74"/>
      <c r="AI5" s="42" t="s">
        <v>34</v>
      </c>
      <c r="AJ5" s="141" t="s">
        <v>34</v>
      </c>
      <c r="AK5" s="124" t="s">
        <v>36</v>
      </c>
      <c r="AL5" s="119" t="s">
        <v>36</v>
      </c>
      <c r="AM5" s="38"/>
      <c r="AN5" s="42" t="s">
        <v>34</v>
      </c>
      <c r="AO5" s="141" t="s">
        <v>34</v>
      </c>
      <c r="AP5" s="39" t="s">
        <v>35</v>
      </c>
      <c r="AQ5" s="74"/>
      <c r="AR5" s="37"/>
      <c r="AS5" s="43" t="s">
        <v>34</v>
      </c>
      <c r="AT5" s="39" t="s">
        <v>35</v>
      </c>
      <c r="AU5" s="139" t="s">
        <v>35</v>
      </c>
      <c r="AV5" s="118" t="s">
        <v>36</v>
      </c>
      <c r="AW5" s="118" t="s">
        <v>36</v>
      </c>
      <c r="AX5" s="74"/>
      <c r="AY5" s="81"/>
      <c r="BA5" s="26">
        <f t="shared" ref="BA5:BA11" si="0">COUNTIF($C5:$AY5,"F")</f>
        <v>12</v>
      </c>
      <c r="BB5" s="26">
        <f t="shared" ref="BB5:BB11" si="1">COUNTIF($C5:$AY5,"S")</f>
        <v>10</v>
      </c>
      <c r="BC5" s="26">
        <f t="shared" ref="BC5:BC11" si="2">COUNTIF($C5:$AY5,"N")</f>
        <v>12</v>
      </c>
      <c r="BE5" s="333"/>
      <c r="BF5" s="333"/>
      <c r="BG5" s="333"/>
      <c r="BH5" s="333"/>
      <c r="BI5" s="333"/>
      <c r="BJ5" s="333"/>
      <c r="BK5" s="333"/>
      <c r="BL5" s="333"/>
      <c r="BM5" s="333"/>
      <c r="BN5" s="333"/>
      <c r="BO5" s="333"/>
      <c r="BP5" s="333"/>
      <c r="BQ5" s="333"/>
      <c r="BR5" s="333"/>
      <c r="BS5" s="333"/>
      <c r="BT5" s="333"/>
      <c r="BU5" s="333"/>
      <c r="BV5" s="333"/>
    </row>
    <row r="6" spans="2:74" ht="14.45" thickBot="1" x14ac:dyDescent="0.4">
      <c r="B6" s="256" t="s">
        <v>38</v>
      </c>
      <c r="C6" s="117" t="s">
        <v>36</v>
      </c>
      <c r="D6" s="116" t="s">
        <v>36</v>
      </c>
      <c r="E6" s="56"/>
      <c r="F6" s="132" t="s">
        <v>34</v>
      </c>
      <c r="G6" s="132" t="s">
        <v>34</v>
      </c>
      <c r="H6" s="56"/>
      <c r="I6" s="58"/>
      <c r="J6" s="57" t="s">
        <v>34</v>
      </c>
      <c r="K6" s="132" t="s">
        <v>34</v>
      </c>
      <c r="L6" s="45" t="s">
        <v>35</v>
      </c>
      <c r="M6" s="134" t="s">
        <v>35</v>
      </c>
      <c r="N6" s="116" t="s">
        <v>36</v>
      </c>
      <c r="O6" s="56"/>
      <c r="P6" s="55"/>
      <c r="Q6" s="76"/>
      <c r="R6" s="46" t="s">
        <v>34</v>
      </c>
      <c r="S6" s="132" t="s">
        <v>34</v>
      </c>
      <c r="T6" s="45" t="s">
        <v>35</v>
      </c>
      <c r="U6" s="134" t="s">
        <v>35</v>
      </c>
      <c r="V6" s="56"/>
      <c r="W6" s="70"/>
      <c r="X6" s="69" t="s">
        <v>35</v>
      </c>
      <c r="Y6" s="116" t="s">
        <v>36</v>
      </c>
      <c r="Z6" s="116" t="s">
        <v>36</v>
      </c>
      <c r="AA6" s="72"/>
      <c r="AB6" s="46" t="s">
        <v>34</v>
      </c>
      <c r="AC6" s="132" t="s">
        <v>34</v>
      </c>
      <c r="AD6" s="123" t="s">
        <v>36</v>
      </c>
      <c r="AE6" s="136" t="s">
        <v>36</v>
      </c>
      <c r="AF6" s="56"/>
      <c r="AG6" s="46" t="s">
        <v>34</v>
      </c>
      <c r="AH6" s="132" t="s">
        <v>34</v>
      </c>
      <c r="AI6" s="45" t="s">
        <v>35</v>
      </c>
      <c r="AJ6" s="72"/>
      <c r="AK6" s="70"/>
      <c r="AL6" s="57" t="s">
        <v>34</v>
      </c>
      <c r="AM6" s="45" t="s">
        <v>35</v>
      </c>
      <c r="AN6" s="134" t="s">
        <v>35</v>
      </c>
      <c r="AO6" s="116" t="s">
        <v>36</v>
      </c>
      <c r="AP6" s="116" t="s">
        <v>36</v>
      </c>
      <c r="AQ6" s="72"/>
      <c r="AR6" s="149"/>
      <c r="AS6" s="135" t="s">
        <v>35</v>
      </c>
      <c r="AT6" s="134" t="s">
        <v>35</v>
      </c>
      <c r="AU6" s="116" t="s">
        <v>36</v>
      </c>
      <c r="AV6" s="116" t="s">
        <v>36</v>
      </c>
      <c r="AW6" s="56"/>
      <c r="AX6" s="46" t="s">
        <v>34</v>
      </c>
      <c r="AY6" s="123" t="s">
        <v>36</v>
      </c>
      <c r="BA6" s="26">
        <f t="shared" si="0"/>
        <v>12</v>
      </c>
      <c r="BB6" s="26">
        <f t="shared" si="1"/>
        <v>10</v>
      </c>
      <c r="BC6" s="26">
        <f t="shared" si="2"/>
        <v>12</v>
      </c>
      <c r="BE6" s="333"/>
      <c r="BF6" s="333"/>
      <c r="BG6" s="333"/>
      <c r="BH6" s="333"/>
      <c r="BI6" s="333"/>
      <c r="BJ6" s="333"/>
      <c r="BK6" s="333"/>
      <c r="BL6" s="333"/>
      <c r="BM6" s="333"/>
      <c r="BN6" s="333"/>
      <c r="BO6" s="333"/>
      <c r="BP6" s="333"/>
      <c r="BQ6" s="333"/>
      <c r="BR6" s="333"/>
      <c r="BS6" s="333"/>
      <c r="BT6" s="333"/>
      <c r="BU6" s="333"/>
      <c r="BV6" s="333"/>
    </row>
    <row r="7" spans="2:74" ht="14.45" thickBot="1" x14ac:dyDescent="0.4">
      <c r="B7" s="256" t="s">
        <v>39</v>
      </c>
      <c r="C7" s="57" t="s">
        <v>34</v>
      </c>
      <c r="D7" s="132" t="s">
        <v>34</v>
      </c>
      <c r="E7" s="45" t="s">
        <v>35</v>
      </c>
      <c r="F7" s="134" t="s">
        <v>35</v>
      </c>
      <c r="G7" s="116" t="s">
        <v>36</v>
      </c>
      <c r="H7" s="56"/>
      <c r="I7" s="70"/>
      <c r="J7" s="71"/>
      <c r="K7" s="46" t="s">
        <v>34</v>
      </c>
      <c r="L7" s="132" t="s">
        <v>34</v>
      </c>
      <c r="M7" s="45" t="s">
        <v>35</v>
      </c>
      <c r="N7" s="134" t="s">
        <v>35</v>
      </c>
      <c r="O7" s="56"/>
      <c r="P7" s="55"/>
      <c r="Q7" s="60" t="s">
        <v>35</v>
      </c>
      <c r="R7" s="116" t="s">
        <v>36</v>
      </c>
      <c r="S7" s="116" t="s">
        <v>36</v>
      </c>
      <c r="T7" s="72"/>
      <c r="U7" s="46" t="s">
        <v>34</v>
      </c>
      <c r="V7" s="132" t="s">
        <v>34</v>
      </c>
      <c r="W7" s="145" t="s">
        <v>36</v>
      </c>
      <c r="X7" s="117" t="s">
        <v>36</v>
      </c>
      <c r="Y7" s="56"/>
      <c r="Z7" s="46" t="s">
        <v>34</v>
      </c>
      <c r="AA7" s="132" t="s">
        <v>34</v>
      </c>
      <c r="AB7" s="45" t="s">
        <v>35</v>
      </c>
      <c r="AC7" s="72"/>
      <c r="AD7" s="55"/>
      <c r="AE7" s="67" t="s">
        <v>34</v>
      </c>
      <c r="AF7" s="45" t="s">
        <v>35</v>
      </c>
      <c r="AG7" s="134" t="s">
        <v>35</v>
      </c>
      <c r="AH7" s="116" t="s">
        <v>36</v>
      </c>
      <c r="AI7" s="116" t="s">
        <v>36</v>
      </c>
      <c r="AJ7" s="72"/>
      <c r="AK7" s="150"/>
      <c r="AL7" s="135" t="s">
        <v>35</v>
      </c>
      <c r="AM7" s="134" t="s">
        <v>35</v>
      </c>
      <c r="AN7" s="116" t="s">
        <v>36</v>
      </c>
      <c r="AO7" s="116" t="s">
        <v>36</v>
      </c>
      <c r="AP7" s="56"/>
      <c r="AQ7" s="46" t="s">
        <v>34</v>
      </c>
      <c r="AR7" s="123" t="s">
        <v>36</v>
      </c>
      <c r="AS7" s="117" t="s">
        <v>36</v>
      </c>
      <c r="AT7" s="116" t="s">
        <v>36</v>
      </c>
      <c r="AU7" s="56"/>
      <c r="AV7" s="132" t="s">
        <v>34</v>
      </c>
      <c r="AW7" s="132" t="s">
        <v>34</v>
      </c>
      <c r="AX7" s="56"/>
      <c r="AY7" s="68"/>
      <c r="BA7" s="26">
        <f t="shared" si="0"/>
        <v>12</v>
      </c>
      <c r="BB7" s="26">
        <f t="shared" si="1"/>
        <v>10</v>
      </c>
      <c r="BC7" s="26">
        <f t="shared" si="2"/>
        <v>12</v>
      </c>
      <c r="BE7" s="333"/>
      <c r="BF7" s="333"/>
      <c r="BG7" s="333"/>
      <c r="BH7" s="333"/>
      <c r="BI7" s="333"/>
      <c r="BJ7" s="333"/>
      <c r="BK7" s="333"/>
      <c r="BL7" s="333"/>
      <c r="BM7" s="333"/>
      <c r="BN7" s="333"/>
      <c r="BO7" s="333"/>
      <c r="BP7" s="333"/>
      <c r="BQ7" s="333"/>
      <c r="BR7" s="333"/>
      <c r="BS7" s="333"/>
      <c r="BT7" s="333"/>
      <c r="BU7" s="333"/>
      <c r="BV7" s="333"/>
    </row>
    <row r="8" spans="2:74" ht="14.45" thickBot="1" x14ac:dyDescent="0.4">
      <c r="B8" s="256" t="s">
        <v>40</v>
      </c>
      <c r="C8" s="71"/>
      <c r="D8" s="46" t="s">
        <v>34</v>
      </c>
      <c r="E8" s="132" t="s">
        <v>34</v>
      </c>
      <c r="F8" s="45" t="s">
        <v>35</v>
      </c>
      <c r="G8" s="134" t="s">
        <v>35</v>
      </c>
      <c r="H8" s="56"/>
      <c r="I8" s="70"/>
      <c r="J8" s="69" t="s">
        <v>35</v>
      </c>
      <c r="K8" s="116" t="s">
        <v>36</v>
      </c>
      <c r="L8" s="116" t="s">
        <v>36</v>
      </c>
      <c r="M8" s="72"/>
      <c r="N8" s="46" t="s">
        <v>34</v>
      </c>
      <c r="O8" s="132" t="s">
        <v>34</v>
      </c>
      <c r="P8" s="123" t="s">
        <v>36</v>
      </c>
      <c r="Q8" s="136" t="s">
        <v>36</v>
      </c>
      <c r="R8" s="56"/>
      <c r="S8" s="46" t="s">
        <v>34</v>
      </c>
      <c r="T8" s="132" t="s">
        <v>34</v>
      </c>
      <c r="U8" s="45" t="s">
        <v>35</v>
      </c>
      <c r="V8" s="72"/>
      <c r="W8" s="70"/>
      <c r="X8" s="57" t="s">
        <v>34</v>
      </c>
      <c r="Y8" s="45" t="s">
        <v>35</v>
      </c>
      <c r="Z8" s="134" t="s">
        <v>35</v>
      </c>
      <c r="AA8" s="116" t="s">
        <v>36</v>
      </c>
      <c r="AB8" s="116" t="s">
        <v>36</v>
      </c>
      <c r="AC8" s="72"/>
      <c r="AD8" s="149"/>
      <c r="AE8" s="137" t="s">
        <v>35</v>
      </c>
      <c r="AF8" s="134" t="s">
        <v>35</v>
      </c>
      <c r="AG8" s="116" t="s">
        <v>36</v>
      </c>
      <c r="AH8" s="116" t="s">
        <v>36</v>
      </c>
      <c r="AI8" s="56"/>
      <c r="AJ8" s="46" t="s">
        <v>34</v>
      </c>
      <c r="AK8" s="145" t="s">
        <v>36</v>
      </c>
      <c r="AL8" s="117" t="s">
        <v>36</v>
      </c>
      <c r="AM8" s="116" t="s">
        <v>36</v>
      </c>
      <c r="AN8" s="56"/>
      <c r="AO8" s="132" t="s">
        <v>34</v>
      </c>
      <c r="AP8" s="132" t="s">
        <v>34</v>
      </c>
      <c r="AQ8" s="56"/>
      <c r="AR8" s="68"/>
      <c r="AS8" s="57" t="s">
        <v>34</v>
      </c>
      <c r="AT8" s="132" t="s">
        <v>34</v>
      </c>
      <c r="AU8" s="45" t="s">
        <v>35</v>
      </c>
      <c r="AV8" s="134" t="s">
        <v>35</v>
      </c>
      <c r="AW8" s="116" t="s">
        <v>36</v>
      </c>
      <c r="AX8" s="56"/>
      <c r="AY8" s="55"/>
      <c r="BA8" s="26">
        <f t="shared" si="0"/>
        <v>12</v>
      </c>
      <c r="BB8" s="26">
        <f t="shared" si="1"/>
        <v>10</v>
      </c>
      <c r="BC8" s="26">
        <f t="shared" si="2"/>
        <v>12</v>
      </c>
      <c r="BE8" s="333"/>
      <c r="BF8" s="333"/>
      <c r="BG8" s="333"/>
      <c r="BH8" s="333"/>
      <c r="BI8" s="333"/>
      <c r="BJ8" s="333"/>
      <c r="BK8" s="333"/>
      <c r="BL8" s="333"/>
      <c r="BM8" s="333"/>
      <c r="BN8" s="333"/>
      <c r="BO8" s="333"/>
      <c r="BP8" s="333"/>
      <c r="BQ8" s="333"/>
      <c r="BR8" s="333"/>
      <c r="BS8" s="333"/>
      <c r="BT8" s="333"/>
      <c r="BU8" s="333"/>
      <c r="BV8" s="333"/>
    </row>
    <row r="9" spans="2:74" ht="14.45" thickBot="1" x14ac:dyDescent="0.4">
      <c r="B9" s="256" t="s">
        <v>53</v>
      </c>
      <c r="C9" s="69" t="s">
        <v>35</v>
      </c>
      <c r="D9" s="116" t="s">
        <v>36</v>
      </c>
      <c r="E9" s="116" t="s">
        <v>36</v>
      </c>
      <c r="F9" s="72"/>
      <c r="G9" s="46" t="s">
        <v>34</v>
      </c>
      <c r="H9" s="132" t="s">
        <v>34</v>
      </c>
      <c r="I9" s="145" t="s">
        <v>36</v>
      </c>
      <c r="J9" s="117" t="s">
        <v>36</v>
      </c>
      <c r="K9" s="56"/>
      <c r="L9" s="46" t="s">
        <v>34</v>
      </c>
      <c r="M9" s="132" t="s">
        <v>34</v>
      </c>
      <c r="N9" s="45" t="s">
        <v>35</v>
      </c>
      <c r="O9" s="72"/>
      <c r="P9" s="55"/>
      <c r="Q9" s="67" t="s">
        <v>34</v>
      </c>
      <c r="R9" s="45" t="s">
        <v>35</v>
      </c>
      <c r="S9" s="134" t="s">
        <v>35</v>
      </c>
      <c r="T9" s="116" t="s">
        <v>36</v>
      </c>
      <c r="U9" s="116" t="s">
        <v>36</v>
      </c>
      <c r="V9" s="72"/>
      <c r="W9" s="150"/>
      <c r="X9" s="135" t="s">
        <v>35</v>
      </c>
      <c r="Y9" s="134" t="s">
        <v>35</v>
      </c>
      <c r="Z9" s="116" t="s">
        <v>36</v>
      </c>
      <c r="AA9" s="116" t="s">
        <v>36</v>
      </c>
      <c r="AB9" s="56"/>
      <c r="AC9" s="46" t="s">
        <v>34</v>
      </c>
      <c r="AD9" s="123" t="s">
        <v>36</v>
      </c>
      <c r="AE9" s="136" t="s">
        <v>36</v>
      </c>
      <c r="AF9" s="116" t="s">
        <v>36</v>
      </c>
      <c r="AG9" s="56"/>
      <c r="AH9" s="132" t="s">
        <v>34</v>
      </c>
      <c r="AI9" s="132" t="s">
        <v>34</v>
      </c>
      <c r="AJ9" s="56"/>
      <c r="AK9" s="58"/>
      <c r="AL9" s="57" t="s">
        <v>34</v>
      </c>
      <c r="AM9" s="132" t="s">
        <v>34</v>
      </c>
      <c r="AN9" s="45" t="s">
        <v>35</v>
      </c>
      <c r="AO9" s="134" t="s">
        <v>35</v>
      </c>
      <c r="AP9" s="116" t="s">
        <v>36</v>
      </c>
      <c r="AQ9" s="56"/>
      <c r="AR9" s="55"/>
      <c r="AS9" s="71"/>
      <c r="AT9" s="46" t="s">
        <v>34</v>
      </c>
      <c r="AU9" s="132" t="s">
        <v>34</v>
      </c>
      <c r="AV9" s="45" t="s">
        <v>35</v>
      </c>
      <c r="AW9" s="134" t="s">
        <v>35</v>
      </c>
      <c r="AX9" s="56"/>
      <c r="AY9" s="55"/>
      <c r="BA9" s="26">
        <f t="shared" si="0"/>
        <v>12</v>
      </c>
      <c r="BB9" s="26">
        <f t="shared" si="1"/>
        <v>10</v>
      </c>
      <c r="BC9" s="26">
        <f t="shared" si="2"/>
        <v>12</v>
      </c>
      <c r="BE9" s="333"/>
      <c r="BF9" s="333"/>
      <c r="BG9" s="333"/>
      <c r="BH9" s="333"/>
      <c r="BI9" s="333"/>
      <c r="BJ9" s="333"/>
      <c r="BK9" s="333"/>
      <c r="BL9" s="333"/>
      <c r="BM9" s="333"/>
      <c r="BN9" s="333"/>
      <c r="BO9" s="333"/>
      <c r="BP9" s="333"/>
      <c r="BQ9" s="333"/>
      <c r="BR9" s="333"/>
      <c r="BS9" s="333"/>
      <c r="BT9" s="333"/>
      <c r="BU9" s="333"/>
      <c r="BV9" s="333"/>
    </row>
    <row r="10" spans="2:74" ht="14.45" thickBot="1" x14ac:dyDescent="0.4">
      <c r="B10" s="256" t="s">
        <v>54</v>
      </c>
      <c r="C10" s="117" t="s">
        <v>36</v>
      </c>
      <c r="D10" s="56"/>
      <c r="E10" s="46" t="s">
        <v>34</v>
      </c>
      <c r="F10" s="132" t="s">
        <v>34</v>
      </c>
      <c r="G10" s="45" t="s">
        <v>35</v>
      </c>
      <c r="H10" s="72"/>
      <c r="I10" s="70"/>
      <c r="J10" s="57" t="s">
        <v>34</v>
      </c>
      <c r="K10" s="45" t="s">
        <v>35</v>
      </c>
      <c r="L10" s="134" t="s">
        <v>35</v>
      </c>
      <c r="M10" s="116" t="s">
        <v>36</v>
      </c>
      <c r="N10" s="116" t="s">
        <v>36</v>
      </c>
      <c r="O10" s="72"/>
      <c r="P10" s="149"/>
      <c r="Q10" s="137" t="s">
        <v>35</v>
      </c>
      <c r="R10" s="134" t="s">
        <v>35</v>
      </c>
      <c r="S10" s="116" t="s">
        <v>36</v>
      </c>
      <c r="T10" s="116" t="s">
        <v>36</v>
      </c>
      <c r="U10" s="56"/>
      <c r="V10" s="46" t="s">
        <v>34</v>
      </c>
      <c r="W10" s="145" t="s">
        <v>36</v>
      </c>
      <c r="X10" s="117" t="s">
        <v>36</v>
      </c>
      <c r="Y10" s="116" t="s">
        <v>36</v>
      </c>
      <c r="Z10" s="56"/>
      <c r="AA10" s="132" t="s">
        <v>34</v>
      </c>
      <c r="AB10" s="132" t="s">
        <v>34</v>
      </c>
      <c r="AC10" s="56"/>
      <c r="AD10" s="68"/>
      <c r="AE10" s="67" t="s">
        <v>34</v>
      </c>
      <c r="AF10" s="132" t="s">
        <v>34</v>
      </c>
      <c r="AG10" s="45" t="s">
        <v>35</v>
      </c>
      <c r="AH10" s="134" t="s">
        <v>35</v>
      </c>
      <c r="AI10" s="116" t="s">
        <v>36</v>
      </c>
      <c r="AJ10" s="56"/>
      <c r="AK10" s="70"/>
      <c r="AL10" s="71"/>
      <c r="AM10" s="46" t="s">
        <v>34</v>
      </c>
      <c r="AN10" s="132" t="s">
        <v>34</v>
      </c>
      <c r="AO10" s="45" t="s">
        <v>35</v>
      </c>
      <c r="AP10" s="134" t="s">
        <v>35</v>
      </c>
      <c r="AQ10" s="56"/>
      <c r="AR10" s="55"/>
      <c r="AS10" s="69" t="s">
        <v>35</v>
      </c>
      <c r="AT10" s="116" t="s">
        <v>36</v>
      </c>
      <c r="AU10" s="116" t="s">
        <v>36</v>
      </c>
      <c r="AV10" s="72"/>
      <c r="AW10" s="46" t="s">
        <v>34</v>
      </c>
      <c r="AX10" s="132" t="s">
        <v>34</v>
      </c>
      <c r="AY10" s="123" t="s">
        <v>36</v>
      </c>
      <c r="BA10" s="26">
        <f t="shared" si="0"/>
        <v>12</v>
      </c>
      <c r="BB10" s="26">
        <f t="shared" si="1"/>
        <v>10</v>
      </c>
      <c r="BC10" s="26">
        <f t="shared" si="2"/>
        <v>12</v>
      </c>
      <c r="BE10" s="333"/>
      <c r="BF10" s="333"/>
      <c r="BG10" s="333"/>
      <c r="BH10" s="333"/>
      <c r="BI10" s="333"/>
      <c r="BJ10" s="333"/>
      <c r="BK10" s="333"/>
      <c r="BL10" s="333"/>
      <c r="BM10" s="333"/>
      <c r="BN10" s="333"/>
      <c r="BO10" s="333"/>
      <c r="BP10" s="333"/>
      <c r="BQ10" s="333"/>
      <c r="BR10" s="333"/>
      <c r="BS10" s="333"/>
      <c r="BT10" s="333"/>
      <c r="BU10" s="333"/>
      <c r="BV10" s="333"/>
    </row>
    <row r="11" spans="2:74" ht="14.45" thickBot="1" x14ac:dyDescent="0.4">
      <c r="B11" s="256" t="s">
        <v>55</v>
      </c>
      <c r="C11" s="31" t="s">
        <v>34</v>
      </c>
      <c r="D11" s="34" t="s">
        <v>35</v>
      </c>
      <c r="E11" s="129" t="s">
        <v>35</v>
      </c>
      <c r="F11" s="114" t="s">
        <v>36</v>
      </c>
      <c r="G11" s="114" t="s">
        <v>36</v>
      </c>
      <c r="H11" s="147"/>
      <c r="I11" s="148"/>
      <c r="J11" s="66" t="s">
        <v>35</v>
      </c>
      <c r="K11" s="129" t="s">
        <v>35</v>
      </c>
      <c r="L11" s="114" t="s">
        <v>36</v>
      </c>
      <c r="M11" s="114" t="s">
        <v>36</v>
      </c>
      <c r="N11" s="33"/>
      <c r="O11" s="30" t="s">
        <v>34</v>
      </c>
      <c r="P11" s="122" t="s">
        <v>36</v>
      </c>
      <c r="Q11" s="115" t="s">
        <v>36</v>
      </c>
      <c r="R11" s="114" t="s">
        <v>36</v>
      </c>
      <c r="S11" s="33"/>
      <c r="T11" s="130" t="s">
        <v>34</v>
      </c>
      <c r="U11" s="130" t="s">
        <v>34</v>
      </c>
      <c r="V11" s="33"/>
      <c r="W11" s="65"/>
      <c r="X11" s="31" t="s">
        <v>34</v>
      </c>
      <c r="Y11" s="130" t="s">
        <v>34</v>
      </c>
      <c r="Z11" s="34" t="s">
        <v>35</v>
      </c>
      <c r="AA11" s="129" t="s">
        <v>35</v>
      </c>
      <c r="AB11" s="114" t="s">
        <v>36</v>
      </c>
      <c r="AC11" s="33"/>
      <c r="AD11" s="53"/>
      <c r="AE11" s="106"/>
      <c r="AF11" s="30" t="s">
        <v>34</v>
      </c>
      <c r="AG11" s="130" t="s">
        <v>34</v>
      </c>
      <c r="AH11" s="34" t="s">
        <v>35</v>
      </c>
      <c r="AI11" s="129" t="s">
        <v>35</v>
      </c>
      <c r="AJ11" s="33"/>
      <c r="AK11" s="32"/>
      <c r="AL11" s="35" t="s">
        <v>35</v>
      </c>
      <c r="AM11" s="114" t="s">
        <v>36</v>
      </c>
      <c r="AN11" s="114" t="s">
        <v>36</v>
      </c>
      <c r="AO11" s="147"/>
      <c r="AP11" s="30" t="s">
        <v>34</v>
      </c>
      <c r="AQ11" s="130" t="s">
        <v>34</v>
      </c>
      <c r="AR11" s="122" t="s">
        <v>36</v>
      </c>
      <c r="AS11" s="120" t="s">
        <v>36</v>
      </c>
      <c r="AT11" s="33"/>
      <c r="AU11" s="30" t="s">
        <v>34</v>
      </c>
      <c r="AV11" s="130" t="s">
        <v>34</v>
      </c>
      <c r="AW11" s="34" t="s">
        <v>35</v>
      </c>
      <c r="AX11" s="147"/>
      <c r="AY11" s="53"/>
      <c r="BA11" s="26">
        <f t="shared" si="0"/>
        <v>12</v>
      </c>
      <c r="BB11" s="26">
        <f t="shared" si="1"/>
        <v>10</v>
      </c>
      <c r="BC11" s="26">
        <f t="shared" si="2"/>
        <v>12</v>
      </c>
      <c r="BE11" s="333"/>
      <c r="BF11" s="333"/>
      <c r="BG11" s="333"/>
      <c r="BH11" s="333"/>
      <c r="BI11" s="333"/>
      <c r="BJ11" s="333"/>
      <c r="BK11" s="333"/>
      <c r="BL11" s="333"/>
      <c r="BM11" s="333"/>
      <c r="BN11" s="333"/>
      <c r="BO11" s="333"/>
      <c r="BP11" s="333"/>
      <c r="BQ11" s="333"/>
      <c r="BR11" s="333"/>
      <c r="BS11" s="333"/>
      <c r="BT11" s="333"/>
      <c r="BU11" s="333"/>
      <c r="BV11" s="333"/>
    </row>
    <row r="12" spans="2:74" s="78" customFormat="1" ht="14.1" x14ac:dyDescent="0.35">
      <c r="B12" s="262"/>
      <c r="C12" s="127"/>
      <c r="D12" s="127"/>
      <c r="E12" s="262"/>
      <c r="F12" s="127"/>
      <c r="G12" s="262"/>
      <c r="H12" s="262"/>
      <c r="I12" s="262"/>
      <c r="J12" s="262"/>
      <c r="K12" s="127"/>
      <c r="L12" s="127"/>
      <c r="M12" s="262"/>
      <c r="N12" s="127"/>
      <c r="O12" s="262"/>
      <c r="P12" s="262"/>
      <c r="Q12" s="127"/>
      <c r="R12" s="127"/>
      <c r="S12" s="127"/>
      <c r="T12" s="127"/>
      <c r="U12" s="262"/>
      <c r="V12" s="127"/>
      <c r="W12" s="262"/>
      <c r="X12" s="262"/>
      <c r="Y12" s="127"/>
      <c r="Z12" s="127"/>
      <c r="AA12" s="127"/>
      <c r="AB12" s="127"/>
      <c r="AC12" s="127"/>
      <c r="AD12" s="127"/>
      <c r="AE12" s="262"/>
      <c r="AF12" s="262"/>
      <c r="AG12" s="127"/>
      <c r="AH12" s="127"/>
      <c r="AI12" s="127"/>
      <c r="AJ12" s="127"/>
      <c r="AK12" s="127"/>
      <c r="AM12" s="26"/>
      <c r="AN12" s="26"/>
      <c r="AO12" s="26"/>
      <c r="AP12" s="126"/>
      <c r="BE12" s="339"/>
      <c r="BF12" s="339"/>
      <c r="BG12" s="339"/>
      <c r="BH12" s="339"/>
      <c r="BI12" s="339"/>
      <c r="BJ12" s="339"/>
      <c r="BK12" s="339"/>
      <c r="BL12" s="339"/>
      <c r="BM12" s="339"/>
      <c r="BN12" s="339"/>
      <c r="BO12" s="339"/>
      <c r="BP12" s="339"/>
      <c r="BQ12" s="339"/>
      <c r="BR12" s="339"/>
      <c r="BS12" s="339"/>
      <c r="BT12" s="339"/>
      <c r="BU12" s="339"/>
      <c r="BV12" s="339"/>
    </row>
    <row r="13" spans="2:74" ht="18" x14ac:dyDescent="0.25">
      <c r="B13" s="262"/>
      <c r="C13" s="272" t="s">
        <v>282</v>
      </c>
      <c r="D13" s="127"/>
      <c r="E13" s="127"/>
      <c r="F13" s="127"/>
      <c r="G13" s="127"/>
      <c r="H13" s="262"/>
      <c r="I13" s="262"/>
      <c r="J13" s="127"/>
      <c r="K13" s="127"/>
      <c r="L13" s="127"/>
      <c r="M13" s="127"/>
      <c r="N13" s="127"/>
      <c r="O13" s="127"/>
      <c r="P13" s="127"/>
      <c r="Q13" s="262"/>
      <c r="R13" s="262"/>
      <c r="S13" s="262"/>
      <c r="T13" s="262"/>
      <c r="U13" s="262"/>
      <c r="V13" s="127"/>
      <c r="W13" s="127"/>
      <c r="X13" s="262"/>
      <c r="Y13" s="26"/>
      <c r="Z13" s="26"/>
      <c r="AA13" s="26"/>
      <c r="AB13" s="27"/>
      <c r="AE13" s="245" t="s">
        <v>276</v>
      </c>
      <c r="AF13" s="254"/>
      <c r="AG13" s="254"/>
      <c r="AH13" s="254"/>
      <c r="AI13" s="254"/>
      <c r="AJ13" s="254"/>
      <c r="AK13" s="254"/>
    </row>
    <row r="14" spans="2:74" s="78" customFormat="1" ht="14.45" thickBot="1" x14ac:dyDescent="0.4">
      <c r="B14" s="262"/>
      <c r="C14" s="127"/>
      <c r="D14" s="127"/>
      <c r="E14" s="262"/>
      <c r="F14" s="127"/>
      <c r="G14" s="262"/>
      <c r="H14" s="262"/>
      <c r="I14" s="262"/>
      <c r="J14" s="262"/>
      <c r="K14" s="127"/>
      <c r="L14" s="127"/>
      <c r="M14" s="262"/>
      <c r="N14" s="127"/>
      <c r="O14" s="262"/>
      <c r="P14" s="262"/>
      <c r="Q14" s="127"/>
      <c r="R14" s="127"/>
      <c r="S14" s="127"/>
      <c r="T14" s="127"/>
      <c r="U14" s="262"/>
      <c r="V14" s="127"/>
      <c r="W14" s="262"/>
      <c r="X14" s="262"/>
      <c r="Y14" s="127"/>
      <c r="Z14" s="127"/>
      <c r="AA14" s="127"/>
      <c r="AB14" s="127"/>
      <c r="AC14" s="127"/>
      <c r="AD14" s="127"/>
      <c r="AE14" s="247"/>
      <c r="AO14" s="263" t="s">
        <v>52</v>
      </c>
      <c r="AP14" s="248"/>
      <c r="AQ14" s="248"/>
      <c r="AR14" s="248"/>
      <c r="AS14" s="248"/>
      <c r="AT14" s="263"/>
      <c r="AY14" s="263" t="s">
        <v>278</v>
      </c>
      <c r="AZ14" s="248"/>
      <c r="BA14" s="248"/>
      <c r="BB14" s="248"/>
      <c r="BC14" s="248"/>
      <c r="BD14" s="248"/>
    </row>
    <row r="15" spans="2:74" s="78" customFormat="1" ht="19.5" customHeight="1" x14ac:dyDescent="0.35">
      <c r="B15" s="262"/>
      <c r="C15" s="362" t="s">
        <v>242</v>
      </c>
      <c r="D15" s="362"/>
      <c r="E15" s="362"/>
      <c r="F15" s="362"/>
      <c r="G15" s="362"/>
      <c r="H15" s="362"/>
      <c r="I15" s="516">
        <v>38.86</v>
      </c>
      <c r="J15" s="516"/>
      <c r="K15" s="127"/>
      <c r="L15" s="127"/>
      <c r="M15" s="262"/>
      <c r="N15" s="127"/>
      <c r="O15" s="262"/>
      <c r="P15" s="262"/>
      <c r="Q15" s="127"/>
      <c r="R15" s="127"/>
      <c r="S15" s="127"/>
      <c r="T15" s="127"/>
      <c r="U15" s="262"/>
      <c r="V15" s="127"/>
      <c r="W15" s="262"/>
      <c r="X15" s="262"/>
      <c r="Y15" s="127"/>
      <c r="Z15" s="127"/>
      <c r="AA15" s="127"/>
      <c r="AB15" s="127"/>
      <c r="AC15" s="127"/>
      <c r="AD15" s="127"/>
      <c r="AE15" s="274" t="s">
        <v>255</v>
      </c>
      <c r="AF15" s="275"/>
      <c r="AG15" s="275"/>
      <c r="AH15" s="275"/>
      <c r="AI15" s="275"/>
      <c r="AJ15" s="275"/>
      <c r="AK15" s="275"/>
      <c r="AL15" s="275"/>
      <c r="AM15" s="275"/>
      <c r="AN15" s="276"/>
      <c r="AO15" s="363">
        <f>$L32*$L34*$M42</f>
        <v>11044.012000000002</v>
      </c>
      <c r="AP15" s="364"/>
      <c r="AQ15" s="364"/>
      <c r="AR15" s="364"/>
      <c r="AS15" s="364"/>
      <c r="AT15" s="364"/>
      <c r="AU15" s="364"/>
      <c r="AV15" s="364"/>
      <c r="AW15" s="364"/>
      <c r="AX15" s="365"/>
      <c r="AY15" s="363">
        <f>$L33*$L34*$M42</f>
        <v>14852.292000000001</v>
      </c>
      <c r="AZ15" s="364"/>
      <c r="BA15" s="364"/>
      <c r="BB15" s="364"/>
      <c r="BC15" s="364"/>
      <c r="BD15" s="364"/>
      <c r="BE15" s="364"/>
      <c r="BF15" s="364"/>
      <c r="BG15" s="364"/>
      <c r="BH15" s="365"/>
    </row>
    <row r="16" spans="2:74" ht="19.5" customHeight="1" x14ac:dyDescent="0.25">
      <c r="C16" s="258" t="s">
        <v>243</v>
      </c>
      <c r="I16" s="26">
        <v>3</v>
      </c>
      <c r="AE16" s="277" t="s">
        <v>256</v>
      </c>
      <c r="AF16" s="278"/>
      <c r="AG16" s="278"/>
      <c r="AH16" s="278"/>
      <c r="AI16" s="278"/>
      <c r="AJ16" s="278"/>
      <c r="AK16" s="278"/>
      <c r="AL16" s="278"/>
      <c r="AM16" s="278"/>
      <c r="AN16" s="279"/>
      <c r="AO16" s="372">
        <f>$L34*$L35</f>
        <v>0</v>
      </c>
      <c r="AP16" s="373"/>
      <c r="AQ16" s="373"/>
      <c r="AR16" s="373"/>
      <c r="AS16" s="373"/>
      <c r="AT16" s="373"/>
      <c r="AU16" s="373"/>
      <c r="AV16" s="373"/>
      <c r="AW16" s="373"/>
      <c r="AX16" s="374"/>
      <c r="AY16" s="372">
        <f>$L34*$L35</f>
        <v>0</v>
      </c>
      <c r="AZ16" s="373"/>
      <c r="BA16" s="373"/>
      <c r="BB16" s="373"/>
      <c r="BC16" s="373"/>
      <c r="BD16" s="373"/>
      <c r="BE16" s="373"/>
      <c r="BF16" s="373"/>
      <c r="BG16" s="373"/>
      <c r="BH16" s="374"/>
    </row>
    <row r="17" spans="3:60" ht="19.5" customHeight="1" x14ac:dyDescent="0.25">
      <c r="C17" s="258" t="s">
        <v>244</v>
      </c>
      <c r="I17" s="26">
        <v>7</v>
      </c>
      <c r="AE17" s="277" t="s">
        <v>257</v>
      </c>
      <c r="AF17" s="278"/>
      <c r="AG17" s="278"/>
      <c r="AH17" s="278"/>
      <c r="AI17" s="278"/>
      <c r="AJ17" s="278"/>
      <c r="AK17" s="278"/>
      <c r="AL17" s="278"/>
      <c r="AM17" s="278"/>
      <c r="AN17" s="279"/>
      <c r="AO17" s="375">
        <f>$M46+$Q46+$U46</f>
        <v>10</v>
      </c>
      <c r="AP17" s="376"/>
      <c r="AQ17" s="376"/>
      <c r="AR17" s="376"/>
      <c r="AS17" s="376"/>
      <c r="AT17" s="376"/>
      <c r="AU17" s="376"/>
      <c r="AV17" s="376"/>
      <c r="AW17" s="376"/>
      <c r="AX17" s="377"/>
      <c r="AY17" s="375">
        <f>$M46+$Q46+$U46</f>
        <v>10</v>
      </c>
      <c r="AZ17" s="376"/>
      <c r="BA17" s="376"/>
      <c r="BB17" s="376"/>
      <c r="BC17" s="376"/>
      <c r="BD17" s="376"/>
      <c r="BE17" s="376"/>
      <c r="BF17" s="376"/>
      <c r="BG17" s="376"/>
      <c r="BH17" s="377"/>
    </row>
    <row r="18" spans="3:60" ht="19.5" customHeight="1" thickBot="1" x14ac:dyDescent="0.3">
      <c r="C18" s="125"/>
      <c r="AE18" s="280" t="s">
        <v>258</v>
      </c>
      <c r="AF18" s="281"/>
      <c r="AG18" s="281"/>
      <c r="AH18" s="281"/>
      <c r="AI18" s="281"/>
      <c r="AJ18" s="281"/>
      <c r="AK18" s="281"/>
      <c r="AL18" s="281"/>
      <c r="AM18" s="281"/>
      <c r="AN18" s="282"/>
      <c r="AO18" s="378">
        <f>$M46*$O46+$Q46*$S46+$U46*$W46</f>
        <v>80</v>
      </c>
      <c r="AP18" s="379"/>
      <c r="AQ18" s="379"/>
      <c r="AR18" s="379"/>
      <c r="AS18" s="379"/>
      <c r="AT18" s="379"/>
      <c r="AU18" s="379"/>
      <c r="AV18" s="379"/>
      <c r="AW18" s="379"/>
      <c r="AX18" s="380"/>
      <c r="AY18" s="378">
        <f>$M46*$O46+$Q46*$S46+$U46*$W46</f>
        <v>80</v>
      </c>
      <c r="AZ18" s="379"/>
      <c r="BA18" s="379"/>
      <c r="BB18" s="379"/>
      <c r="BC18" s="379"/>
      <c r="BD18" s="379"/>
      <c r="BE18" s="379"/>
      <c r="BF18" s="379"/>
      <c r="BG18" s="379"/>
      <c r="BH18" s="380"/>
    </row>
    <row r="19" spans="3:60" ht="19.5" customHeight="1" thickTop="1" x14ac:dyDescent="0.25">
      <c r="C19" s="384" t="s">
        <v>140</v>
      </c>
      <c r="D19" s="384"/>
      <c r="E19" s="384"/>
      <c r="F19" s="384"/>
      <c r="G19" s="384"/>
      <c r="H19" s="384"/>
      <c r="I19" s="385"/>
      <c r="J19" s="384" t="s">
        <v>132</v>
      </c>
      <c r="K19" s="384"/>
      <c r="L19" s="384"/>
      <c r="M19" s="384"/>
      <c r="N19" s="384"/>
      <c r="O19" s="384"/>
      <c r="P19" s="384"/>
      <c r="AE19" s="283" t="s">
        <v>259</v>
      </c>
      <c r="AF19" s="284"/>
      <c r="AG19" s="284"/>
      <c r="AH19" s="284"/>
      <c r="AI19" s="284"/>
      <c r="AJ19" s="284"/>
      <c r="AK19" s="284"/>
      <c r="AL19" s="284"/>
      <c r="AM19" s="284"/>
      <c r="AN19" s="285"/>
      <c r="AO19" s="369">
        <f>IF($M$42="",0,(($L$32/$M$41*($M46*$O46+$Q46*$S46+$U46*$W46))*AO16))</f>
        <v>0</v>
      </c>
      <c r="AP19" s="370"/>
      <c r="AQ19" s="370"/>
      <c r="AR19" s="370"/>
      <c r="AS19" s="370"/>
      <c r="AT19" s="370"/>
      <c r="AU19" s="370"/>
      <c r="AV19" s="370"/>
      <c r="AW19" s="370"/>
      <c r="AX19" s="371"/>
      <c r="AY19" s="369">
        <f>IF($M$42="",0,(($L$33/$M$41*($M46*$O46+$Q46*$S46+$U46*$W46))*AY16))</f>
        <v>0</v>
      </c>
      <c r="AZ19" s="370"/>
      <c r="BA19" s="370"/>
      <c r="BB19" s="370"/>
      <c r="BC19" s="370"/>
      <c r="BD19" s="370"/>
      <c r="BE19" s="370"/>
      <c r="BF19" s="370"/>
      <c r="BG19" s="370"/>
      <c r="BH19" s="371"/>
    </row>
    <row r="20" spans="3:60" ht="19.5" customHeight="1" x14ac:dyDescent="0.25">
      <c r="D20" s="230"/>
      <c r="E20" s="230"/>
      <c r="F20" s="230"/>
      <c r="G20" s="230"/>
      <c r="H20" s="230"/>
      <c r="I20" s="229"/>
      <c r="AE20" s="277" t="s">
        <v>260</v>
      </c>
      <c r="AF20" s="278"/>
      <c r="AG20" s="278"/>
      <c r="AH20" s="278"/>
      <c r="AI20" s="278"/>
      <c r="AJ20" s="278"/>
      <c r="AK20" s="278"/>
      <c r="AL20" s="278"/>
      <c r="AM20" s="278"/>
      <c r="AN20" s="279"/>
      <c r="AO20" s="372">
        <f>$L$34*$L$36</f>
        <v>4.9000000000000004</v>
      </c>
      <c r="AP20" s="373"/>
      <c r="AQ20" s="373"/>
      <c r="AR20" s="373"/>
      <c r="AS20" s="373"/>
      <c r="AT20" s="373"/>
      <c r="AU20" s="373"/>
      <c r="AV20" s="373"/>
      <c r="AW20" s="373"/>
      <c r="AX20" s="374"/>
      <c r="AY20" s="372">
        <f>$L$34*$L$36</f>
        <v>4.9000000000000004</v>
      </c>
      <c r="AZ20" s="373"/>
      <c r="BA20" s="373"/>
      <c r="BB20" s="373"/>
      <c r="BC20" s="373"/>
      <c r="BD20" s="373"/>
      <c r="BE20" s="373"/>
      <c r="BF20" s="373"/>
      <c r="BG20" s="373"/>
      <c r="BH20" s="374"/>
    </row>
    <row r="21" spans="3:60" ht="19.5" customHeight="1" x14ac:dyDescent="0.25">
      <c r="C21" s="232" t="s">
        <v>133</v>
      </c>
      <c r="D21" s="381" t="s">
        <v>170</v>
      </c>
      <c r="E21" s="381"/>
      <c r="F21" s="381"/>
      <c r="G21" s="381"/>
      <c r="H21" s="381"/>
      <c r="I21" s="382"/>
      <c r="J21" s="232" t="s">
        <v>133</v>
      </c>
      <c r="K21" s="383" t="s">
        <v>202</v>
      </c>
      <c r="L21" s="383"/>
      <c r="M21" s="383"/>
      <c r="N21" s="383"/>
      <c r="O21" s="383"/>
      <c r="P21" s="383"/>
      <c r="AE21" s="277" t="s">
        <v>261</v>
      </c>
      <c r="AF21" s="278"/>
      <c r="AG21" s="278"/>
      <c r="AH21" s="278"/>
      <c r="AI21" s="278"/>
      <c r="AJ21" s="278"/>
      <c r="AK21" s="278"/>
      <c r="AL21" s="278"/>
      <c r="AM21" s="278"/>
      <c r="AN21" s="279"/>
      <c r="AO21" s="375">
        <f>$M47+$Q47+$U47</f>
        <v>7</v>
      </c>
      <c r="AP21" s="376"/>
      <c r="AQ21" s="376"/>
      <c r="AR21" s="376"/>
      <c r="AS21" s="376"/>
      <c r="AT21" s="376"/>
      <c r="AU21" s="376"/>
      <c r="AV21" s="376"/>
      <c r="AW21" s="376"/>
      <c r="AX21" s="377"/>
      <c r="AY21" s="375">
        <f>$M47+$Q47+$U47</f>
        <v>7</v>
      </c>
      <c r="AZ21" s="376"/>
      <c r="BA21" s="376"/>
      <c r="BB21" s="376"/>
      <c r="BC21" s="376"/>
      <c r="BD21" s="376"/>
      <c r="BE21" s="376"/>
      <c r="BF21" s="376"/>
      <c r="BG21" s="376"/>
      <c r="BH21" s="377"/>
    </row>
    <row r="22" spans="3:60" ht="19.5" customHeight="1" thickBot="1" x14ac:dyDescent="0.3">
      <c r="C22" s="232"/>
      <c r="D22" s="381"/>
      <c r="E22" s="381"/>
      <c r="F22" s="381"/>
      <c r="G22" s="381"/>
      <c r="H22" s="381"/>
      <c r="I22" s="382"/>
      <c r="J22" s="257"/>
      <c r="K22" s="383"/>
      <c r="L22" s="383"/>
      <c r="M22" s="383"/>
      <c r="N22" s="383"/>
      <c r="O22" s="383"/>
      <c r="P22" s="383"/>
      <c r="AE22" s="280" t="s">
        <v>262</v>
      </c>
      <c r="AF22" s="281"/>
      <c r="AG22" s="281"/>
      <c r="AH22" s="281"/>
      <c r="AI22" s="281"/>
      <c r="AJ22" s="281"/>
      <c r="AK22" s="281"/>
      <c r="AL22" s="281"/>
      <c r="AM22" s="281"/>
      <c r="AN22" s="282"/>
      <c r="AO22" s="378">
        <f>$M47*$O47+$Q47*$S47+$U47*$W47</f>
        <v>56</v>
      </c>
      <c r="AP22" s="379"/>
      <c r="AQ22" s="379"/>
      <c r="AR22" s="379"/>
      <c r="AS22" s="379"/>
      <c r="AT22" s="379"/>
      <c r="AU22" s="379"/>
      <c r="AV22" s="379"/>
      <c r="AW22" s="379"/>
      <c r="AX22" s="380"/>
      <c r="AY22" s="378">
        <f>$M47*$O47+$Q47*$S47+$U47*$W47</f>
        <v>56</v>
      </c>
      <c r="AZ22" s="379"/>
      <c r="BA22" s="379"/>
      <c r="BB22" s="379"/>
      <c r="BC22" s="379"/>
      <c r="BD22" s="379"/>
      <c r="BE22" s="379"/>
      <c r="BF22" s="379"/>
      <c r="BG22" s="379"/>
      <c r="BH22" s="380"/>
    </row>
    <row r="23" spans="3:60" ht="19.5" customHeight="1" thickTop="1" x14ac:dyDescent="0.25">
      <c r="C23" s="232" t="s">
        <v>134</v>
      </c>
      <c r="D23" s="381" t="s">
        <v>200</v>
      </c>
      <c r="E23" s="381"/>
      <c r="F23" s="381"/>
      <c r="G23" s="381"/>
      <c r="H23" s="381"/>
      <c r="I23" s="382"/>
      <c r="J23" s="257"/>
      <c r="K23" s="383"/>
      <c r="L23" s="383"/>
      <c r="M23" s="383"/>
      <c r="N23" s="383"/>
      <c r="O23" s="383"/>
      <c r="P23" s="383"/>
      <c r="AE23" s="283" t="s">
        <v>263</v>
      </c>
      <c r="AF23" s="284"/>
      <c r="AG23" s="284"/>
      <c r="AH23" s="284"/>
      <c r="AI23" s="284"/>
      <c r="AJ23" s="284"/>
      <c r="AK23" s="284"/>
      <c r="AL23" s="284"/>
      <c r="AM23" s="284"/>
      <c r="AN23" s="285"/>
      <c r="AO23" s="369">
        <f>IF($M$42="",0,(($L$32/$M$41*($M47*$O47+$Q47*$S47+$U47*$W47))*AO20))</f>
        <v>1136.8000000000002</v>
      </c>
      <c r="AP23" s="370"/>
      <c r="AQ23" s="370"/>
      <c r="AR23" s="370"/>
      <c r="AS23" s="370"/>
      <c r="AT23" s="370"/>
      <c r="AU23" s="370"/>
      <c r="AV23" s="370"/>
      <c r="AW23" s="370"/>
      <c r="AX23" s="371"/>
      <c r="AY23" s="369">
        <f>IF($M$42="",0,(($L$33/$M$41*($M47*$O47+$Q47*$S47+$U47*$W47))*AY20))</f>
        <v>1528.8000000000002</v>
      </c>
      <c r="AZ23" s="370"/>
      <c r="BA23" s="370"/>
      <c r="BB23" s="370"/>
      <c r="BC23" s="370"/>
      <c r="BD23" s="370"/>
      <c r="BE23" s="370"/>
      <c r="BF23" s="370"/>
      <c r="BG23" s="370"/>
      <c r="BH23" s="371"/>
    </row>
    <row r="24" spans="3:60" ht="30.6" customHeight="1" x14ac:dyDescent="0.25">
      <c r="C24" s="232"/>
      <c r="D24" s="381"/>
      <c r="E24" s="381"/>
      <c r="F24" s="381"/>
      <c r="G24" s="381"/>
      <c r="H24" s="381"/>
      <c r="I24" s="382"/>
      <c r="J24" s="257"/>
      <c r="K24" s="383"/>
      <c r="L24" s="383"/>
      <c r="M24" s="383"/>
      <c r="N24" s="383"/>
      <c r="O24" s="383"/>
      <c r="P24" s="383"/>
      <c r="AE24" s="277" t="s">
        <v>264</v>
      </c>
      <c r="AF24" s="278"/>
      <c r="AG24" s="278"/>
      <c r="AH24" s="278"/>
      <c r="AI24" s="278"/>
      <c r="AJ24" s="278"/>
      <c r="AK24" s="278"/>
      <c r="AL24" s="278"/>
      <c r="AM24" s="278"/>
      <c r="AN24" s="279"/>
      <c r="AO24" s="372">
        <f>$L34*$L37</f>
        <v>0</v>
      </c>
      <c r="AP24" s="373"/>
      <c r="AQ24" s="373"/>
      <c r="AR24" s="373"/>
      <c r="AS24" s="373"/>
      <c r="AT24" s="373"/>
      <c r="AU24" s="373"/>
      <c r="AV24" s="373"/>
      <c r="AW24" s="373"/>
      <c r="AX24" s="374"/>
      <c r="AY24" s="372">
        <f>$L34*$L37</f>
        <v>0</v>
      </c>
      <c r="AZ24" s="373"/>
      <c r="BA24" s="373"/>
      <c r="BB24" s="373"/>
      <c r="BC24" s="373"/>
      <c r="BD24" s="373"/>
      <c r="BE24" s="373"/>
      <c r="BF24" s="373"/>
      <c r="BG24" s="373"/>
      <c r="BH24" s="374"/>
    </row>
    <row r="25" spans="3:60" ht="19.5" customHeight="1" x14ac:dyDescent="0.25">
      <c r="C25" s="232" t="s">
        <v>135</v>
      </c>
      <c r="D25" s="381" t="s">
        <v>172</v>
      </c>
      <c r="E25" s="381"/>
      <c r="F25" s="381"/>
      <c r="G25" s="381"/>
      <c r="H25" s="381"/>
      <c r="I25" s="382"/>
      <c r="J25" s="257"/>
      <c r="K25" s="383"/>
      <c r="L25" s="383"/>
      <c r="M25" s="383"/>
      <c r="N25" s="383"/>
      <c r="O25" s="383"/>
      <c r="P25" s="383"/>
      <c r="AE25" s="277" t="s">
        <v>265</v>
      </c>
      <c r="AF25" s="278"/>
      <c r="AG25" s="278"/>
      <c r="AH25" s="278"/>
      <c r="AI25" s="278"/>
      <c r="AJ25" s="278"/>
      <c r="AK25" s="278"/>
      <c r="AL25" s="278"/>
      <c r="AM25" s="278"/>
      <c r="AN25" s="279"/>
      <c r="AO25" s="375">
        <f>$Q48</f>
        <v>2</v>
      </c>
      <c r="AP25" s="376"/>
      <c r="AQ25" s="376"/>
      <c r="AR25" s="376"/>
      <c r="AS25" s="376"/>
      <c r="AT25" s="376"/>
      <c r="AU25" s="376"/>
      <c r="AV25" s="376"/>
      <c r="AW25" s="376"/>
      <c r="AX25" s="377"/>
      <c r="AY25" s="375">
        <f>$Q48</f>
        <v>2</v>
      </c>
      <c r="AZ25" s="376"/>
      <c r="BA25" s="376"/>
      <c r="BB25" s="376"/>
      <c r="BC25" s="376"/>
      <c r="BD25" s="376"/>
      <c r="BE25" s="376"/>
      <c r="BF25" s="376"/>
      <c r="BG25" s="376"/>
      <c r="BH25" s="377"/>
    </row>
    <row r="26" spans="3:60" ht="19.5" customHeight="1" thickBot="1" x14ac:dyDescent="0.3">
      <c r="C26" s="232"/>
      <c r="D26" s="381"/>
      <c r="E26" s="381"/>
      <c r="F26" s="381"/>
      <c r="G26" s="381"/>
      <c r="H26" s="381"/>
      <c r="I26" s="382"/>
      <c r="J26" s="257"/>
      <c r="K26" s="227"/>
      <c r="L26" s="227"/>
      <c r="M26" s="227"/>
      <c r="N26" s="227"/>
      <c r="O26" s="227"/>
      <c r="P26" s="227"/>
      <c r="AE26" s="280" t="s">
        <v>266</v>
      </c>
      <c r="AF26" s="281"/>
      <c r="AG26" s="281"/>
      <c r="AH26" s="281"/>
      <c r="AI26" s="281"/>
      <c r="AJ26" s="281"/>
      <c r="AK26" s="281"/>
      <c r="AL26" s="281"/>
      <c r="AM26" s="281"/>
      <c r="AN26" s="282"/>
      <c r="AO26" s="378">
        <f>$Q45*$S45+$Q46*$S46+$Q47*$S47</f>
        <v>16</v>
      </c>
      <c r="AP26" s="379"/>
      <c r="AQ26" s="379"/>
      <c r="AR26" s="379"/>
      <c r="AS26" s="379"/>
      <c r="AT26" s="379"/>
      <c r="AU26" s="379"/>
      <c r="AV26" s="379"/>
      <c r="AW26" s="379"/>
      <c r="AX26" s="380"/>
      <c r="AY26" s="378">
        <f>$Q45*$S45+$Q46*$S46+$Q47*$S47</f>
        <v>16</v>
      </c>
      <c r="AZ26" s="379"/>
      <c r="BA26" s="379"/>
      <c r="BB26" s="379"/>
      <c r="BC26" s="379"/>
      <c r="BD26" s="379"/>
      <c r="BE26" s="379"/>
      <c r="BF26" s="379"/>
      <c r="BG26" s="379"/>
      <c r="BH26" s="380"/>
    </row>
    <row r="27" spans="3:60" ht="19.5" customHeight="1" thickTop="1" x14ac:dyDescent="0.25">
      <c r="C27" s="232" t="s">
        <v>136</v>
      </c>
      <c r="D27" s="381" t="s">
        <v>161</v>
      </c>
      <c r="E27" s="381"/>
      <c r="F27" s="381"/>
      <c r="G27" s="381"/>
      <c r="H27" s="381"/>
      <c r="I27" s="382"/>
      <c r="J27" s="257"/>
      <c r="K27" s="257"/>
      <c r="L27" s="257"/>
      <c r="M27" s="257"/>
      <c r="N27" s="257"/>
      <c r="O27" s="257"/>
      <c r="P27" s="257"/>
      <c r="AE27" s="283" t="s">
        <v>267</v>
      </c>
      <c r="AF27" s="284"/>
      <c r="AG27" s="284"/>
      <c r="AH27" s="284"/>
      <c r="AI27" s="284"/>
      <c r="AJ27" s="284"/>
      <c r="AK27" s="284"/>
      <c r="AL27" s="284"/>
      <c r="AM27" s="284"/>
      <c r="AN27" s="285"/>
      <c r="AO27" s="369">
        <f>IF($M$42="",0,(($L$32/$M$41*($Q45*$S45+$Q46*$S46+$Q47*$S47))*AO24))</f>
        <v>0</v>
      </c>
      <c r="AP27" s="370"/>
      <c r="AQ27" s="370"/>
      <c r="AR27" s="370"/>
      <c r="AS27" s="370"/>
      <c r="AT27" s="370"/>
      <c r="AU27" s="370"/>
      <c r="AV27" s="370"/>
      <c r="AW27" s="370"/>
      <c r="AX27" s="371"/>
      <c r="AY27" s="369">
        <f>IF($M$42="",0,(($L$33/$M$41*($Q45*$S45+$Q46*$S46+$Q47*$S47))*AY24))</f>
        <v>0</v>
      </c>
      <c r="AZ27" s="370"/>
      <c r="BA27" s="370"/>
      <c r="BB27" s="370"/>
      <c r="BC27" s="370"/>
      <c r="BD27" s="370"/>
      <c r="BE27" s="370"/>
      <c r="BF27" s="370"/>
      <c r="BG27" s="370"/>
      <c r="BH27" s="371"/>
    </row>
    <row r="28" spans="3:60" ht="19.5" customHeight="1" x14ac:dyDescent="0.25">
      <c r="C28" s="232" t="s">
        <v>138</v>
      </c>
      <c r="D28" s="381" t="s">
        <v>201</v>
      </c>
      <c r="E28" s="381"/>
      <c r="F28" s="381"/>
      <c r="G28" s="381"/>
      <c r="H28" s="381"/>
      <c r="I28" s="382"/>
      <c r="J28" s="257"/>
      <c r="K28" s="257"/>
      <c r="L28" s="257"/>
      <c r="M28" s="257"/>
      <c r="N28" s="257"/>
      <c r="O28" s="257"/>
      <c r="P28" s="257"/>
      <c r="AE28" s="277" t="s">
        <v>268</v>
      </c>
      <c r="AF28" s="278"/>
      <c r="AG28" s="278"/>
      <c r="AH28" s="278"/>
      <c r="AI28" s="278"/>
      <c r="AJ28" s="278"/>
      <c r="AK28" s="278"/>
      <c r="AL28" s="278"/>
      <c r="AM28" s="278"/>
      <c r="AN28" s="279"/>
      <c r="AO28" s="372">
        <f>$L34*$L38</f>
        <v>9.8000000000000007</v>
      </c>
      <c r="AP28" s="373"/>
      <c r="AQ28" s="373"/>
      <c r="AR28" s="373"/>
      <c r="AS28" s="373"/>
      <c r="AT28" s="373"/>
      <c r="AU28" s="373"/>
      <c r="AV28" s="373"/>
      <c r="AW28" s="373"/>
      <c r="AX28" s="374"/>
      <c r="AY28" s="372">
        <f>$L34*$L38</f>
        <v>9.8000000000000007</v>
      </c>
      <c r="AZ28" s="373"/>
      <c r="BA28" s="373"/>
      <c r="BB28" s="373"/>
      <c r="BC28" s="373"/>
      <c r="BD28" s="373"/>
      <c r="BE28" s="373"/>
      <c r="BF28" s="373"/>
      <c r="BG28" s="373"/>
      <c r="BH28" s="374"/>
    </row>
    <row r="29" spans="3:60" ht="19.5" customHeight="1" x14ac:dyDescent="0.25">
      <c r="C29" s="257"/>
      <c r="D29" s="257"/>
      <c r="E29" s="257"/>
      <c r="F29" s="257"/>
      <c r="G29" s="257"/>
      <c r="H29" s="257"/>
      <c r="I29" s="257"/>
      <c r="J29" s="257"/>
      <c r="K29" s="257"/>
      <c r="L29" s="257"/>
      <c r="M29" s="257"/>
      <c r="N29" s="257"/>
      <c r="O29" s="257"/>
      <c r="P29" s="257"/>
      <c r="AE29" s="277" t="s">
        <v>269</v>
      </c>
      <c r="AF29" s="278"/>
      <c r="AG29" s="278"/>
      <c r="AH29" s="278"/>
      <c r="AI29" s="278"/>
      <c r="AJ29" s="278"/>
      <c r="AK29" s="278"/>
      <c r="AL29" s="278"/>
      <c r="AM29" s="278"/>
      <c r="AN29" s="279"/>
      <c r="AO29" s="375">
        <f>$U48</f>
        <v>2</v>
      </c>
      <c r="AP29" s="376"/>
      <c r="AQ29" s="376"/>
      <c r="AR29" s="376"/>
      <c r="AS29" s="376"/>
      <c r="AT29" s="376"/>
      <c r="AU29" s="376"/>
      <c r="AV29" s="376"/>
      <c r="AW29" s="376"/>
      <c r="AX29" s="377"/>
      <c r="AY29" s="375">
        <f>$U48</f>
        <v>2</v>
      </c>
      <c r="AZ29" s="376"/>
      <c r="BA29" s="376"/>
      <c r="BB29" s="376"/>
      <c r="BC29" s="376"/>
      <c r="BD29" s="376"/>
      <c r="BE29" s="376"/>
      <c r="BF29" s="376"/>
      <c r="BG29" s="376"/>
      <c r="BH29" s="377"/>
    </row>
    <row r="30" spans="3:60" ht="19.5" customHeight="1" thickBot="1" x14ac:dyDescent="0.3">
      <c r="C30" s="261" t="s">
        <v>281</v>
      </c>
      <c r="D30" s="255"/>
      <c r="E30" s="255"/>
      <c r="F30" s="255"/>
      <c r="G30" s="255"/>
      <c r="H30" s="255"/>
      <c r="I30" s="255"/>
      <c r="J30" s="257"/>
      <c r="K30" s="257"/>
      <c r="L30" s="257"/>
      <c r="M30" s="257"/>
      <c r="N30" s="257"/>
      <c r="O30" s="257"/>
      <c r="P30" s="257"/>
      <c r="AE30" s="280" t="s">
        <v>270</v>
      </c>
      <c r="AF30" s="281"/>
      <c r="AG30" s="281"/>
      <c r="AH30" s="281"/>
      <c r="AI30" s="281"/>
      <c r="AJ30" s="281"/>
      <c r="AK30" s="281"/>
      <c r="AL30" s="281"/>
      <c r="AM30" s="281"/>
      <c r="AN30" s="282"/>
      <c r="AO30" s="378">
        <f>$U45*$W45+$U46*$W46+$U47*$W47</f>
        <v>16</v>
      </c>
      <c r="AP30" s="379"/>
      <c r="AQ30" s="379"/>
      <c r="AR30" s="379"/>
      <c r="AS30" s="379"/>
      <c r="AT30" s="379"/>
      <c r="AU30" s="379"/>
      <c r="AV30" s="379"/>
      <c r="AW30" s="379"/>
      <c r="AX30" s="380"/>
      <c r="AY30" s="378">
        <f>$U45*$W45+$U46*$W46+$U47*$W47</f>
        <v>16</v>
      </c>
      <c r="AZ30" s="379"/>
      <c r="BA30" s="379"/>
      <c r="BB30" s="379"/>
      <c r="BC30" s="379"/>
      <c r="BD30" s="379"/>
      <c r="BE30" s="379"/>
      <c r="BF30" s="379"/>
      <c r="BG30" s="379"/>
      <c r="BH30" s="380"/>
    </row>
    <row r="31" spans="3:60" ht="19.5" customHeight="1" thickTop="1" thickBot="1" x14ac:dyDescent="0.3">
      <c r="C31" s="257"/>
      <c r="D31" s="257"/>
      <c r="E31" s="257"/>
      <c r="F31" s="257"/>
      <c r="G31" s="257"/>
      <c r="H31" s="257"/>
      <c r="I31" s="257"/>
      <c r="J31" s="257"/>
      <c r="K31" s="257"/>
      <c r="L31" s="257"/>
      <c r="M31" s="257"/>
      <c r="N31" s="257"/>
      <c r="O31" s="257"/>
      <c r="P31" s="257"/>
      <c r="AE31" s="286" t="s">
        <v>271</v>
      </c>
      <c r="AF31" s="287"/>
      <c r="AG31" s="287"/>
      <c r="AH31" s="287"/>
      <c r="AI31" s="287"/>
      <c r="AJ31" s="287"/>
      <c r="AK31" s="287"/>
      <c r="AL31" s="287"/>
      <c r="AM31" s="287"/>
      <c r="AN31" s="288"/>
      <c r="AO31" s="392">
        <f>IF($M$42="",0,(($L$32/$M$41*($U45*$W45+$U46*$W46+$U47*$W47))*AO28))</f>
        <v>649.60000000000014</v>
      </c>
      <c r="AP31" s="393"/>
      <c r="AQ31" s="393"/>
      <c r="AR31" s="393"/>
      <c r="AS31" s="393"/>
      <c r="AT31" s="393"/>
      <c r="AU31" s="393"/>
      <c r="AV31" s="393"/>
      <c r="AW31" s="393"/>
      <c r="AX31" s="394"/>
      <c r="AY31" s="392">
        <f>IF($M$42="",0,(($L$33/$M$41*($U45*$W45+$U46*$W46+$U47*$W47))*AY28))</f>
        <v>873.6</v>
      </c>
      <c r="AZ31" s="393"/>
      <c r="BA31" s="393"/>
      <c r="BB31" s="393"/>
      <c r="BC31" s="393"/>
      <c r="BD31" s="393"/>
      <c r="BE31" s="393"/>
      <c r="BF31" s="393"/>
      <c r="BG31" s="393"/>
      <c r="BH31" s="394"/>
    </row>
    <row r="32" spans="3:60" ht="19.5" customHeight="1" thickTop="1" x14ac:dyDescent="0.25">
      <c r="C32" s="503" t="s">
        <v>279</v>
      </c>
      <c r="D32" s="503"/>
      <c r="E32" s="503"/>
      <c r="F32" s="503"/>
      <c r="G32" s="503"/>
      <c r="H32" s="503"/>
      <c r="I32" s="503"/>
      <c r="J32" s="503"/>
      <c r="K32" s="503"/>
      <c r="L32" s="452">
        <f>Schichtplanrechner!$K$18</f>
        <v>29</v>
      </c>
      <c r="M32" s="453"/>
      <c r="N32" s="454"/>
      <c r="O32" s="257"/>
      <c r="AE32" s="283" t="s">
        <v>272</v>
      </c>
      <c r="AF32" s="284"/>
      <c r="AG32" s="284"/>
      <c r="AH32" s="284"/>
      <c r="AI32" s="284"/>
      <c r="AJ32" s="284"/>
      <c r="AK32" s="284"/>
      <c r="AL32" s="284"/>
      <c r="AM32" s="284"/>
      <c r="AN32" s="285"/>
      <c r="AO32" s="369">
        <f>AO15+AO19+AO23+AO27+AO31</f>
        <v>12830.412000000002</v>
      </c>
      <c r="AP32" s="370"/>
      <c r="AQ32" s="370"/>
      <c r="AR32" s="370"/>
      <c r="AS32" s="370"/>
      <c r="AT32" s="370"/>
      <c r="AU32" s="370"/>
      <c r="AV32" s="370"/>
      <c r="AW32" s="370"/>
      <c r="AX32" s="371"/>
      <c r="AY32" s="369">
        <f>AY15+AY19+AY23+AY27+AY31</f>
        <v>17254.691999999999</v>
      </c>
      <c r="AZ32" s="370"/>
      <c r="BA32" s="370"/>
      <c r="BB32" s="370"/>
      <c r="BC32" s="370"/>
      <c r="BD32" s="370"/>
      <c r="BE32" s="370"/>
      <c r="BF32" s="370"/>
      <c r="BG32" s="370"/>
      <c r="BH32" s="371"/>
    </row>
    <row r="33" spans="3:60" ht="19.5" customHeight="1" x14ac:dyDescent="0.25">
      <c r="C33" s="493" t="s">
        <v>280</v>
      </c>
      <c r="D33" s="493"/>
      <c r="E33" s="493"/>
      <c r="F33" s="493"/>
      <c r="G33" s="493"/>
      <c r="H33" s="493"/>
      <c r="I33" s="493"/>
      <c r="J33" s="493"/>
      <c r="K33" s="493"/>
      <c r="L33" s="458">
        <f>Schichtplanrechner!$P$17</f>
        <v>39</v>
      </c>
      <c r="M33" s="459"/>
      <c r="N33" s="460"/>
      <c r="O33" s="257"/>
      <c r="AE33" s="289" t="s">
        <v>273</v>
      </c>
      <c r="AF33" s="290"/>
      <c r="AG33" s="290"/>
      <c r="AH33" s="290"/>
      <c r="AI33" s="290"/>
      <c r="AJ33" s="290"/>
      <c r="AK33" s="290"/>
      <c r="AL33" s="290"/>
      <c r="AM33" s="290"/>
      <c r="AN33" s="291"/>
      <c r="AO33" s="407">
        <f>AO32*13</f>
        <v>166795.35600000003</v>
      </c>
      <c r="AP33" s="408"/>
      <c r="AQ33" s="408"/>
      <c r="AR33" s="408"/>
      <c r="AS33" s="408"/>
      <c r="AT33" s="408"/>
      <c r="AU33" s="408"/>
      <c r="AV33" s="408"/>
      <c r="AW33" s="408"/>
      <c r="AX33" s="409"/>
      <c r="AY33" s="407">
        <f>AY32*13</f>
        <v>224310.99599999998</v>
      </c>
      <c r="AZ33" s="408"/>
      <c r="BA33" s="408"/>
      <c r="BB33" s="408"/>
      <c r="BC33" s="408"/>
      <c r="BD33" s="408"/>
      <c r="BE33" s="408"/>
      <c r="BF33" s="408"/>
      <c r="BG33" s="408"/>
      <c r="BH33" s="409"/>
    </row>
    <row r="34" spans="3:60" ht="19.5" customHeight="1" thickBot="1" x14ac:dyDescent="0.3">
      <c r="C34" s="491" t="s">
        <v>246</v>
      </c>
      <c r="D34" s="491"/>
      <c r="E34" s="491"/>
      <c r="F34" s="491"/>
      <c r="G34" s="491"/>
      <c r="H34" s="491"/>
      <c r="I34" s="491"/>
      <c r="J34" s="491"/>
      <c r="K34" s="491"/>
      <c r="L34" s="389">
        <f>Schichtplanrechner!$P$23</f>
        <v>9.8000000000000007</v>
      </c>
      <c r="M34" s="390"/>
      <c r="N34" s="391"/>
      <c r="O34" s="257"/>
      <c r="AE34" s="292" t="s">
        <v>274</v>
      </c>
      <c r="AF34" s="293"/>
      <c r="AG34" s="293"/>
      <c r="AH34" s="293"/>
      <c r="AI34" s="293"/>
      <c r="AJ34" s="293"/>
      <c r="AK34" s="293"/>
      <c r="AL34" s="293"/>
      <c r="AM34" s="293"/>
      <c r="AN34" s="294"/>
      <c r="AO34" s="395">
        <f>AO33*4</f>
        <v>667181.42400000012</v>
      </c>
      <c r="AP34" s="396"/>
      <c r="AQ34" s="396"/>
      <c r="AR34" s="396"/>
      <c r="AS34" s="396"/>
      <c r="AT34" s="396"/>
      <c r="AU34" s="396"/>
      <c r="AV34" s="396"/>
      <c r="AW34" s="396"/>
      <c r="AX34" s="397"/>
      <c r="AY34" s="395">
        <f>AY33*4</f>
        <v>897243.98399999994</v>
      </c>
      <c r="AZ34" s="396"/>
      <c r="BA34" s="396"/>
      <c r="BB34" s="396"/>
      <c r="BC34" s="396"/>
      <c r="BD34" s="396"/>
      <c r="BE34" s="396"/>
      <c r="BF34" s="396"/>
      <c r="BG34" s="396"/>
      <c r="BH34" s="397"/>
    </row>
    <row r="35" spans="3:60" ht="19.5" customHeight="1" x14ac:dyDescent="0.25">
      <c r="C35" s="491" t="s">
        <v>247</v>
      </c>
      <c r="D35" s="491"/>
      <c r="E35" s="491"/>
      <c r="F35" s="491"/>
      <c r="G35" s="491"/>
      <c r="H35" s="491"/>
      <c r="I35" s="491"/>
      <c r="J35" s="491"/>
      <c r="K35" s="491"/>
      <c r="L35" s="404">
        <f>Schichtplanrechner!$P$24</f>
        <v>0</v>
      </c>
      <c r="M35" s="405"/>
      <c r="N35" s="406"/>
      <c r="O35" s="257"/>
    </row>
    <row r="36" spans="3:60" ht="19.5" customHeight="1" x14ac:dyDescent="0.25">
      <c r="C36" s="491" t="s">
        <v>248</v>
      </c>
      <c r="D36" s="491"/>
      <c r="E36" s="491"/>
      <c r="F36" s="491"/>
      <c r="G36" s="491"/>
      <c r="H36" s="491"/>
      <c r="I36" s="491"/>
      <c r="J36" s="491"/>
      <c r="K36" s="491"/>
      <c r="L36" s="404">
        <f>Schichtplanrechner!$P$25</f>
        <v>0.5</v>
      </c>
      <c r="M36" s="405"/>
      <c r="N36" s="406"/>
      <c r="O36" s="257"/>
    </row>
    <row r="37" spans="3:60" ht="19.5" customHeight="1" x14ac:dyDescent="0.25">
      <c r="C37" s="491" t="s">
        <v>249</v>
      </c>
      <c r="D37" s="491"/>
      <c r="E37" s="491"/>
      <c r="F37" s="491"/>
      <c r="G37" s="491"/>
      <c r="H37" s="491"/>
      <c r="I37" s="491"/>
      <c r="J37" s="491"/>
      <c r="K37" s="491"/>
      <c r="L37" s="404">
        <f>Schichtplanrechner!$P$26</f>
        <v>0</v>
      </c>
      <c r="M37" s="405"/>
      <c r="N37" s="406"/>
    </row>
    <row r="38" spans="3:60" ht="19.5" customHeight="1" thickBot="1" x14ac:dyDescent="0.3">
      <c r="C38" s="492" t="s">
        <v>250</v>
      </c>
      <c r="D38" s="492"/>
      <c r="E38" s="492"/>
      <c r="F38" s="492"/>
      <c r="G38" s="492"/>
      <c r="H38" s="492"/>
      <c r="I38" s="492"/>
      <c r="J38" s="492"/>
      <c r="K38" s="492"/>
      <c r="L38" s="401">
        <f>Schichtplanrechner!$P$27</f>
        <v>1</v>
      </c>
      <c r="M38" s="402"/>
      <c r="N38" s="403"/>
    </row>
    <row r="39" spans="3:60" ht="19.5" customHeight="1" x14ac:dyDescent="0.25"/>
    <row r="40" spans="3:60" ht="19.5" customHeight="1" thickBot="1" x14ac:dyDescent="0.3">
      <c r="C40" s="245"/>
      <c r="D40" s="8"/>
      <c r="E40" s="8"/>
      <c r="F40" s="8"/>
      <c r="G40" s="8"/>
      <c r="H40" s="8"/>
      <c r="I40" s="8"/>
    </row>
    <row r="41" spans="3:60" ht="19.5" customHeight="1" x14ac:dyDescent="0.25">
      <c r="C41" s="486" t="s">
        <v>244</v>
      </c>
      <c r="D41" s="487"/>
      <c r="E41" s="487"/>
      <c r="F41" s="487"/>
      <c r="G41" s="487"/>
      <c r="H41" s="487"/>
      <c r="I41" s="487"/>
      <c r="J41" s="487"/>
      <c r="K41" s="487"/>
      <c r="L41" s="487"/>
      <c r="M41" s="449">
        <f>I17</f>
        <v>7</v>
      </c>
      <c r="N41" s="450"/>
      <c r="O41" s="450"/>
      <c r="P41" s="450"/>
      <c r="Q41" s="450"/>
      <c r="R41" s="450"/>
      <c r="S41" s="450"/>
      <c r="T41" s="450"/>
      <c r="U41" s="450"/>
      <c r="V41" s="450"/>
      <c r="W41" s="450"/>
      <c r="X41" s="451"/>
    </row>
    <row r="42" spans="3:60" ht="19.5" customHeight="1" x14ac:dyDescent="0.25">
      <c r="C42" s="488" t="s">
        <v>251</v>
      </c>
      <c r="D42" s="489"/>
      <c r="E42" s="489"/>
      <c r="F42" s="489"/>
      <c r="G42" s="489"/>
      <c r="H42" s="489"/>
      <c r="I42" s="489"/>
      <c r="J42" s="489"/>
      <c r="K42" s="489"/>
      <c r="L42" s="490"/>
      <c r="M42" s="494">
        <f>I15</f>
        <v>38.86</v>
      </c>
      <c r="N42" s="495"/>
      <c r="O42" s="495"/>
      <c r="P42" s="495"/>
      <c r="Q42" s="495"/>
      <c r="R42" s="495"/>
      <c r="S42" s="495"/>
      <c r="T42" s="495"/>
      <c r="U42" s="495"/>
      <c r="V42" s="495"/>
      <c r="W42" s="495"/>
      <c r="X42" s="496"/>
    </row>
    <row r="43" spans="3:60" ht="19.5" customHeight="1" thickBot="1" x14ac:dyDescent="0.3">
      <c r="C43" s="417" t="s">
        <v>283</v>
      </c>
      <c r="D43" s="418"/>
      <c r="E43" s="418"/>
      <c r="F43" s="418"/>
      <c r="G43" s="418"/>
      <c r="H43" s="418"/>
      <c r="I43" s="418"/>
      <c r="J43" s="418"/>
      <c r="K43" s="418"/>
      <c r="L43" s="418"/>
      <c r="M43" s="446" t="s">
        <v>252</v>
      </c>
      <c r="N43" s="447"/>
      <c r="O43" s="447"/>
      <c r="P43" s="448"/>
      <c r="Q43" s="446" t="s">
        <v>32</v>
      </c>
      <c r="R43" s="447"/>
      <c r="S43" s="447"/>
      <c r="T43" s="448"/>
      <c r="U43" s="446" t="s">
        <v>33</v>
      </c>
      <c r="V43" s="447"/>
      <c r="W43" s="447"/>
      <c r="X43" s="448"/>
    </row>
    <row r="44" spans="3:60" ht="19.5" customHeight="1" thickBot="1" x14ac:dyDescent="0.3">
      <c r="C44" s="424"/>
      <c r="D44" s="425"/>
      <c r="E44" s="425"/>
      <c r="F44" s="425"/>
      <c r="G44" s="425"/>
      <c r="H44" s="425"/>
      <c r="I44" s="425"/>
      <c r="J44" s="425"/>
      <c r="K44" s="425"/>
      <c r="L44" s="425"/>
      <c r="M44" s="497" t="s">
        <v>253</v>
      </c>
      <c r="N44" s="498"/>
      <c r="O44" s="498" t="s">
        <v>254</v>
      </c>
      <c r="P44" s="422"/>
      <c r="Q44" s="497" t="s">
        <v>253</v>
      </c>
      <c r="R44" s="498"/>
      <c r="S44" s="498" t="s">
        <v>254</v>
      </c>
      <c r="T44" s="422"/>
      <c r="U44" s="497" t="s">
        <v>253</v>
      </c>
      <c r="V44" s="498"/>
      <c r="W44" s="498" t="s">
        <v>254</v>
      </c>
      <c r="X44" s="499"/>
    </row>
    <row r="45" spans="3:60" ht="19.5" customHeight="1" x14ac:dyDescent="0.25">
      <c r="C45" s="504" t="s">
        <v>0</v>
      </c>
      <c r="D45" s="505"/>
      <c r="E45" s="505"/>
      <c r="F45" s="505"/>
      <c r="G45" s="505"/>
      <c r="H45" s="505"/>
      <c r="I45" s="505"/>
      <c r="J45" s="505"/>
      <c r="K45" s="505"/>
      <c r="L45" s="506"/>
      <c r="M45" s="507">
        <v>10</v>
      </c>
      <c r="N45" s="508"/>
      <c r="O45" s="508">
        <v>8</v>
      </c>
      <c r="P45" s="509"/>
      <c r="Q45" s="507">
        <v>2</v>
      </c>
      <c r="R45" s="508"/>
      <c r="S45" s="508">
        <v>8</v>
      </c>
      <c r="T45" s="509"/>
      <c r="U45" s="507">
        <v>0</v>
      </c>
      <c r="V45" s="508"/>
      <c r="W45" s="508">
        <v>0</v>
      </c>
      <c r="X45" s="510"/>
    </row>
    <row r="46" spans="3:60" ht="19.5" customHeight="1" x14ac:dyDescent="0.25">
      <c r="C46" s="386" t="s">
        <v>1</v>
      </c>
      <c r="D46" s="387"/>
      <c r="E46" s="387"/>
      <c r="F46" s="387"/>
      <c r="G46" s="387"/>
      <c r="H46" s="387"/>
      <c r="I46" s="387"/>
      <c r="J46" s="387"/>
      <c r="K46" s="387"/>
      <c r="L46" s="388"/>
      <c r="M46" s="500">
        <v>10</v>
      </c>
      <c r="N46" s="501"/>
      <c r="O46" s="501">
        <v>8</v>
      </c>
      <c r="P46" s="484"/>
      <c r="Q46" s="500">
        <v>0</v>
      </c>
      <c r="R46" s="501"/>
      <c r="S46" s="501">
        <v>0</v>
      </c>
      <c r="T46" s="484"/>
      <c r="U46" s="500">
        <v>0</v>
      </c>
      <c r="V46" s="501"/>
      <c r="W46" s="501">
        <v>0</v>
      </c>
      <c r="X46" s="502"/>
    </row>
    <row r="47" spans="3:60" ht="19.5" customHeight="1" thickBot="1" x14ac:dyDescent="0.3">
      <c r="C47" s="398" t="s">
        <v>2</v>
      </c>
      <c r="D47" s="399"/>
      <c r="E47" s="399"/>
      <c r="F47" s="399"/>
      <c r="G47" s="399"/>
      <c r="H47" s="399"/>
      <c r="I47" s="399"/>
      <c r="J47" s="399"/>
      <c r="K47" s="399"/>
      <c r="L47" s="400"/>
      <c r="M47" s="476">
        <v>5</v>
      </c>
      <c r="N47" s="477"/>
      <c r="O47" s="477">
        <v>8</v>
      </c>
      <c r="P47" s="462"/>
      <c r="Q47" s="476">
        <v>0</v>
      </c>
      <c r="R47" s="477"/>
      <c r="S47" s="477">
        <v>0</v>
      </c>
      <c r="T47" s="462"/>
      <c r="U47" s="476">
        <v>2</v>
      </c>
      <c r="V47" s="477"/>
      <c r="W47" s="477">
        <v>8</v>
      </c>
      <c r="X47" s="478"/>
    </row>
    <row r="48" spans="3:60" ht="19.5" customHeight="1" thickBot="1" x14ac:dyDescent="0.3">
      <c r="C48" s="511" t="s">
        <v>275</v>
      </c>
      <c r="D48" s="512"/>
      <c r="E48" s="512"/>
      <c r="F48" s="512"/>
      <c r="G48" s="512"/>
      <c r="H48" s="512"/>
      <c r="I48" s="512"/>
      <c r="J48" s="512"/>
      <c r="K48" s="512"/>
      <c r="L48" s="513"/>
      <c r="M48" s="481">
        <f>SUM(M45:N47)</f>
        <v>25</v>
      </c>
      <c r="N48" s="479"/>
      <c r="O48" s="479">
        <f>SUM(O45:P47)</f>
        <v>24</v>
      </c>
      <c r="P48" s="480"/>
      <c r="Q48" s="481">
        <f>SUM(Q45:R47)</f>
        <v>2</v>
      </c>
      <c r="R48" s="479"/>
      <c r="S48" s="479">
        <f>SUM(S45:T47)</f>
        <v>8</v>
      </c>
      <c r="T48" s="480"/>
      <c r="U48" s="481">
        <f>SUM(U45:V47)</f>
        <v>2</v>
      </c>
      <c r="V48" s="479"/>
      <c r="W48" s="479">
        <f>SUM(W45:X47)</f>
        <v>8</v>
      </c>
      <c r="X48" s="482"/>
    </row>
  </sheetData>
  <customSheetViews>
    <customSheetView guid="{585B02F6-D04E-40B0-9C3D-EA9FC2F8BE0E}" scale="85" showGridLines="0" topLeftCell="A16">
      <selection activeCell="B28" sqref="B28"/>
      <pageMargins left="0.7" right="0.7" top="0.78740157499999996" bottom="0.78740157499999996" header="0.3" footer="0.3"/>
    </customSheetView>
    <customSheetView guid="{A3C78327-8DE4-4FA3-9639-BE4895212F26}" scale="85" showGridLines="0" topLeftCell="A16">
      <selection activeCell="B28" sqref="B28"/>
      <pageMargins left="0.7" right="0.7" top="0.78740157499999996" bottom="0.78740157499999996" header="0.3" footer="0.3"/>
    </customSheetView>
  </customSheetViews>
  <mergeCells count="114">
    <mergeCell ref="U47:V47"/>
    <mergeCell ref="W47:X47"/>
    <mergeCell ref="C48:L48"/>
    <mergeCell ref="M48:N48"/>
    <mergeCell ref="O48:P48"/>
    <mergeCell ref="Q48:R48"/>
    <mergeCell ref="S48:T48"/>
    <mergeCell ref="U48:V48"/>
    <mergeCell ref="W48:X48"/>
    <mergeCell ref="C47:L47"/>
    <mergeCell ref="M47:N47"/>
    <mergeCell ref="O47:P47"/>
    <mergeCell ref="Q47:R47"/>
    <mergeCell ref="S47:T47"/>
    <mergeCell ref="U45:V45"/>
    <mergeCell ref="W45:X45"/>
    <mergeCell ref="C46:L46"/>
    <mergeCell ref="M46:N46"/>
    <mergeCell ref="O46:P46"/>
    <mergeCell ref="Q46:R46"/>
    <mergeCell ref="S46:T46"/>
    <mergeCell ref="U46:V46"/>
    <mergeCell ref="W46:X46"/>
    <mergeCell ref="C45:L45"/>
    <mergeCell ref="M45:N45"/>
    <mergeCell ref="O45:P45"/>
    <mergeCell ref="Q45:R45"/>
    <mergeCell ref="S45:T45"/>
    <mergeCell ref="C43:L43"/>
    <mergeCell ref="M43:P43"/>
    <mergeCell ref="Q43:T43"/>
    <mergeCell ref="U43:X43"/>
    <mergeCell ref="C44:L44"/>
    <mergeCell ref="M44:N44"/>
    <mergeCell ref="O44:P44"/>
    <mergeCell ref="Q44:R44"/>
    <mergeCell ref="S44:T44"/>
    <mergeCell ref="U44:V44"/>
    <mergeCell ref="W44:X44"/>
    <mergeCell ref="C38:K38"/>
    <mergeCell ref="L38:N38"/>
    <mergeCell ref="C41:L41"/>
    <mergeCell ref="M41:X41"/>
    <mergeCell ref="C42:L42"/>
    <mergeCell ref="M42:X42"/>
    <mergeCell ref="C35:K35"/>
    <mergeCell ref="L35:N35"/>
    <mergeCell ref="C36:K36"/>
    <mergeCell ref="L36:N36"/>
    <mergeCell ref="C37:K37"/>
    <mergeCell ref="L37:N37"/>
    <mergeCell ref="C33:K33"/>
    <mergeCell ref="L33:N33"/>
    <mergeCell ref="AO33:AX33"/>
    <mergeCell ref="AY33:BH33"/>
    <mergeCell ref="C34:K34"/>
    <mergeCell ref="L34:N34"/>
    <mergeCell ref="AO34:AX34"/>
    <mergeCell ref="AY34:BH34"/>
    <mergeCell ref="AO31:AX31"/>
    <mergeCell ref="AY31:BH31"/>
    <mergeCell ref="C32:K32"/>
    <mergeCell ref="L32:N32"/>
    <mergeCell ref="AO32:AX32"/>
    <mergeCell ref="AY32:BH32"/>
    <mergeCell ref="AO28:AX28"/>
    <mergeCell ref="AY28:BH28"/>
    <mergeCell ref="AO29:AX29"/>
    <mergeCell ref="AY29:BH29"/>
    <mergeCell ref="AO30:AX30"/>
    <mergeCell ref="AY30:BH30"/>
    <mergeCell ref="AO25:AX25"/>
    <mergeCell ref="AY25:BH25"/>
    <mergeCell ref="AO26:AX26"/>
    <mergeCell ref="AY26:BH26"/>
    <mergeCell ref="AO27:AX27"/>
    <mergeCell ref="AY27:BH27"/>
    <mergeCell ref="D21:I22"/>
    <mergeCell ref="K21:P25"/>
    <mergeCell ref="D25:I26"/>
    <mergeCell ref="AO19:AX19"/>
    <mergeCell ref="AY19:BH19"/>
    <mergeCell ref="AO20:AX20"/>
    <mergeCell ref="AY20:BH20"/>
    <mergeCell ref="AO21:AX21"/>
    <mergeCell ref="AY21:BH21"/>
    <mergeCell ref="AO22:AX22"/>
    <mergeCell ref="AY22:BH22"/>
    <mergeCell ref="AO23:AX23"/>
    <mergeCell ref="AY23:BH23"/>
    <mergeCell ref="D27:I27"/>
    <mergeCell ref="D28:I28"/>
    <mergeCell ref="AS3:AY3"/>
    <mergeCell ref="C15:H15"/>
    <mergeCell ref="C3:I3"/>
    <mergeCell ref="J3:P3"/>
    <mergeCell ref="Q3:W3"/>
    <mergeCell ref="X3:AD3"/>
    <mergeCell ref="AE3:AK3"/>
    <mergeCell ref="AL3:AR3"/>
    <mergeCell ref="AO15:AX15"/>
    <mergeCell ref="AY15:BH15"/>
    <mergeCell ref="I15:J15"/>
    <mergeCell ref="AO24:AX24"/>
    <mergeCell ref="AY24:BH24"/>
    <mergeCell ref="AO16:AX16"/>
    <mergeCell ref="AY16:BH16"/>
    <mergeCell ref="AO17:AX17"/>
    <mergeCell ref="AY17:BH17"/>
    <mergeCell ref="AO18:AX18"/>
    <mergeCell ref="AY18:BH18"/>
    <mergeCell ref="C19:I19"/>
    <mergeCell ref="J19:P19"/>
    <mergeCell ref="D23:I24"/>
  </mergeCells>
  <pageMargins left="0.7" right="0.7" top="0.78740157499999996" bottom="0.78740157499999996"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57"/>
  <sheetViews>
    <sheetView showGridLines="0" zoomScale="85" zoomScaleNormal="85" workbookViewId="0">
      <selection activeCell="AS7" sqref="AS7"/>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115</v>
      </c>
      <c r="AF2" s="26"/>
      <c r="AG2" s="26"/>
      <c r="AH2" s="26"/>
      <c r="AI2" s="27"/>
      <c r="AJ2" s="27"/>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338"/>
      <c r="AL3" s="334"/>
      <c r="AM3" s="337"/>
      <c r="AN3" s="337"/>
      <c r="AO3" s="337"/>
      <c r="AP3" s="336"/>
      <c r="AQ3" s="333"/>
      <c r="AR3" s="333"/>
      <c r="AS3" s="333"/>
      <c r="AT3" s="333"/>
      <c r="AU3" s="333"/>
      <c r="AV3" s="333"/>
      <c r="AW3" s="333"/>
      <c r="AX3" s="333"/>
      <c r="AY3" s="333"/>
      <c r="AZ3" s="333"/>
      <c r="BA3" s="333"/>
      <c r="BB3" s="333"/>
      <c r="BC3" s="333"/>
      <c r="BD3" s="333"/>
      <c r="BE3" s="333"/>
      <c r="BF3" s="333"/>
      <c r="BG3" s="333"/>
      <c r="BH3" s="333"/>
    </row>
    <row r="4" spans="2:60"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2"/>
      <c r="AJ4" s="262"/>
      <c r="AK4" s="335"/>
      <c r="AL4" s="334"/>
      <c r="AM4" s="337"/>
      <c r="AN4" s="337"/>
      <c r="AO4" s="337"/>
      <c r="AP4" s="33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56" t="s">
        <v>37</v>
      </c>
      <c r="C5" s="43" t="s">
        <v>34</v>
      </c>
      <c r="D5" s="141" t="s">
        <v>34</v>
      </c>
      <c r="E5" s="138" t="s">
        <v>35</v>
      </c>
      <c r="F5" s="139" t="s">
        <v>35</v>
      </c>
      <c r="G5" s="118" t="s">
        <v>36</v>
      </c>
      <c r="H5" s="38"/>
      <c r="I5" s="73"/>
      <c r="J5" s="75"/>
      <c r="K5" s="38"/>
      <c r="L5" s="42" t="s">
        <v>34</v>
      </c>
      <c r="M5" s="141" t="s">
        <v>34</v>
      </c>
      <c r="N5" s="138" t="s">
        <v>35</v>
      </c>
      <c r="O5" s="139" t="s">
        <v>35</v>
      </c>
      <c r="P5" s="146" t="s">
        <v>36</v>
      </c>
      <c r="Q5" s="121" t="s">
        <v>36</v>
      </c>
      <c r="R5" s="118" t="s">
        <v>36</v>
      </c>
      <c r="S5" s="62"/>
      <c r="T5" s="38"/>
      <c r="U5" s="42" t="s">
        <v>34</v>
      </c>
      <c r="V5" s="141" t="s">
        <v>34</v>
      </c>
      <c r="W5" s="41"/>
      <c r="X5" s="140" t="s">
        <v>35</v>
      </c>
      <c r="Y5" s="139" t="s">
        <v>35</v>
      </c>
      <c r="Z5" s="118" t="s">
        <v>36</v>
      </c>
      <c r="AA5" s="118" t="s">
        <v>36</v>
      </c>
      <c r="AB5" s="95"/>
      <c r="AC5" s="38"/>
      <c r="AD5" s="61"/>
      <c r="AF5" s="26">
        <f>COUNTIF($C5:$AD5,"F")</f>
        <v>6</v>
      </c>
      <c r="AG5" s="26">
        <f>COUNTIF($C5:$AD5,"S")</f>
        <v>6</v>
      </c>
      <c r="AH5" s="26">
        <f>COUNTIF($C5:$AD5,"N")</f>
        <v>6</v>
      </c>
      <c r="AI5" s="262"/>
      <c r="AJ5" s="262"/>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56" t="s">
        <v>38</v>
      </c>
      <c r="C6" s="71"/>
      <c r="D6" s="56"/>
      <c r="E6" s="46" t="s">
        <v>34</v>
      </c>
      <c r="F6" s="132" t="s">
        <v>34</v>
      </c>
      <c r="G6" s="133" t="s">
        <v>35</v>
      </c>
      <c r="H6" s="134" t="s">
        <v>35</v>
      </c>
      <c r="I6" s="145" t="s">
        <v>36</v>
      </c>
      <c r="J6" s="117" t="s">
        <v>36</v>
      </c>
      <c r="K6" s="116" t="s">
        <v>36</v>
      </c>
      <c r="L6" s="59"/>
      <c r="M6" s="56"/>
      <c r="N6" s="46" t="s">
        <v>34</v>
      </c>
      <c r="O6" s="132" t="s">
        <v>34</v>
      </c>
      <c r="P6" s="55"/>
      <c r="Q6" s="137" t="s">
        <v>35</v>
      </c>
      <c r="R6" s="134" t="s">
        <v>35</v>
      </c>
      <c r="S6" s="116" t="s">
        <v>36</v>
      </c>
      <c r="T6" s="116" t="s">
        <v>36</v>
      </c>
      <c r="U6" s="93"/>
      <c r="V6" s="56"/>
      <c r="W6" s="58"/>
      <c r="X6" s="57" t="s">
        <v>34</v>
      </c>
      <c r="Y6" s="132" t="s">
        <v>34</v>
      </c>
      <c r="Z6" s="133" t="s">
        <v>35</v>
      </c>
      <c r="AA6" s="134" t="s">
        <v>35</v>
      </c>
      <c r="AB6" s="116" t="s">
        <v>36</v>
      </c>
      <c r="AC6" s="56"/>
      <c r="AD6" s="68"/>
      <c r="AF6" s="26">
        <f>COUNTIF($C6:$AD6,"F")</f>
        <v>6</v>
      </c>
      <c r="AG6" s="26">
        <f>COUNTIF($C6:$AD6,"S")</f>
        <v>6</v>
      </c>
      <c r="AH6" s="26">
        <f>COUNTIF($C6:$AD6,"N")</f>
        <v>6</v>
      </c>
      <c r="AI6" s="262"/>
      <c r="AJ6" s="127"/>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56" t="s">
        <v>39</v>
      </c>
      <c r="C7" s="117" t="s">
        <v>36</v>
      </c>
      <c r="D7" s="116" t="s">
        <v>36</v>
      </c>
      <c r="E7" s="59"/>
      <c r="F7" s="56"/>
      <c r="G7" s="46" t="s">
        <v>34</v>
      </c>
      <c r="H7" s="132" t="s">
        <v>34</v>
      </c>
      <c r="I7" s="70"/>
      <c r="J7" s="135" t="s">
        <v>35</v>
      </c>
      <c r="K7" s="134" t="s">
        <v>35</v>
      </c>
      <c r="L7" s="116" t="s">
        <v>36</v>
      </c>
      <c r="M7" s="116" t="s">
        <v>36</v>
      </c>
      <c r="N7" s="93"/>
      <c r="O7" s="56"/>
      <c r="P7" s="68"/>
      <c r="Q7" s="67" t="s">
        <v>34</v>
      </c>
      <c r="R7" s="132" t="s">
        <v>34</v>
      </c>
      <c r="S7" s="133" t="s">
        <v>35</v>
      </c>
      <c r="T7" s="134" t="s">
        <v>35</v>
      </c>
      <c r="U7" s="116" t="s">
        <v>36</v>
      </c>
      <c r="V7" s="56"/>
      <c r="W7" s="58"/>
      <c r="X7" s="71"/>
      <c r="Y7" s="56"/>
      <c r="Z7" s="46" t="s">
        <v>34</v>
      </c>
      <c r="AA7" s="132" t="s">
        <v>34</v>
      </c>
      <c r="AB7" s="133" t="s">
        <v>35</v>
      </c>
      <c r="AC7" s="134" t="s">
        <v>35</v>
      </c>
      <c r="AD7" s="123" t="s">
        <v>36</v>
      </c>
      <c r="AF7" s="26">
        <f>COUNTIF($C7:$AD7,"F")</f>
        <v>6</v>
      </c>
      <c r="AG7" s="26">
        <f>COUNTIF($C7:$AD7,"S")</f>
        <v>6</v>
      </c>
      <c r="AH7" s="26">
        <f>COUNTIF($C7:$AD7,"N")</f>
        <v>6</v>
      </c>
      <c r="AI7" s="127"/>
      <c r="AJ7" s="262"/>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ht="14.45" thickBot="1" x14ac:dyDescent="0.4">
      <c r="B8" s="256" t="s">
        <v>40</v>
      </c>
      <c r="C8" s="66" t="s">
        <v>35</v>
      </c>
      <c r="D8" s="129" t="s">
        <v>35</v>
      </c>
      <c r="E8" s="114" t="s">
        <v>36</v>
      </c>
      <c r="F8" s="114" t="s">
        <v>36</v>
      </c>
      <c r="G8" s="91"/>
      <c r="H8" s="33"/>
      <c r="I8" s="65"/>
      <c r="J8" s="31" t="s">
        <v>34</v>
      </c>
      <c r="K8" s="130" t="s">
        <v>34</v>
      </c>
      <c r="L8" s="128" t="s">
        <v>35</v>
      </c>
      <c r="M8" s="129" t="s">
        <v>35</v>
      </c>
      <c r="N8" s="114" t="s">
        <v>36</v>
      </c>
      <c r="O8" s="33"/>
      <c r="P8" s="28"/>
      <c r="Q8" s="106"/>
      <c r="R8" s="33"/>
      <c r="S8" s="30" t="s">
        <v>34</v>
      </c>
      <c r="T8" s="130" t="s">
        <v>34</v>
      </c>
      <c r="U8" s="128" t="s">
        <v>35</v>
      </c>
      <c r="V8" s="129" t="s">
        <v>35</v>
      </c>
      <c r="W8" s="151" t="s">
        <v>36</v>
      </c>
      <c r="X8" s="120" t="s">
        <v>36</v>
      </c>
      <c r="Y8" s="114" t="s">
        <v>36</v>
      </c>
      <c r="Z8" s="29"/>
      <c r="AA8" s="33"/>
      <c r="AB8" s="30" t="s">
        <v>34</v>
      </c>
      <c r="AC8" s="130" t="s">
        <v>34</v>
      </c>
      <c r="AD8" s="53"/>
      <c r="AF8" s="26">
        <f>COUNTIF($C8:$AD8,"F")</f>
        <v>6</v>
      </c>
      <c r="AG8" s="26">
        <f>COUNTIF($C8:$AD8,"S")</f>
        <v>6</v>
      </c>
      <c r="AH8" s="26">
        <f>COUNTIF($C8:$AD8,"N")</f>
        <v>6</v>
      </c>
      <c r="AI8" s="262"/>
      <c r="AJ8" s="127"/>
      <c r="AK8" s="335"/>
      <c r="AL8" s="334"/>
      <c r="AM8" s="335"/>
      <c r="AN8" s="335"/>
      <c r="AO8" s="335"/>
      <c r="AP8" s="336"/>
      <c r="AQ8" s="333"/>
      <c r="AR8" s="333"/>
      <c r="AS8" s="333"/>
      <c r="AT8" s="333"/>
      <c r="AU8" s="333"/>
      <c r="AV8" s="333"/>
      <c r="AW8" s="333"/>
      <c r="AX8" s="333"/>
      <c r="AY8" s="333"/>
      <c r="AZ8" s="333"/>
      <c r="BA8" s="333"/>
      <c r="BB8" s="333"/>
      <c r="BC8" s="333"/>
      <c r="BD8" s="333"/>
      <c r="BE8" s="333"/>
      <c r="BF8" s="333"/>
      <c r="BG8" s="333"/>
      <c r="BH8" s="333"/>
    </row>
    <row r="9" spans="2:60"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335"/>
      <c r="AL9" s="339"/>
      <c r="AM9" s="336"/>
      <c r="AN9" s="336"/>
      <c r="AO9" s="336"/>
      <c r="AP9" s="333"/>
      <c r="AQ9" s="339"/>
      <c r="AR9" s="339"/>
      <c r="AS9" s="339"/>
      <c r="AT9" s="339"/>
      <c r="AU9" s="339"/>
      <c r="AV9" s="339"/>
      <c r="AW9" s="339"/>
      <c r="AX9" s="339"/>
      <c r="AY9" s="339"/>
      <c r="AZ9" s="339"/>
      <c r="BA9" s="339"/>
      <c r="BB9" s="339"/>
      <c r="BC9" s="339"/>
      <c r="BD9" s="339"/>
      <c r="BE9" s="339"/>
      <c r="BF9" s="339"/>
      <c r="BG9" s="339"/>
      <c r="BH9" s="339"/>
    </row>
    <row r="10" spans="2:60"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341"/>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row>
    <row r="11" spans="2:60"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2"/>
      <c r="C12" s="362" t="s">
        <v>242</v>
      </c>
      <c r="D12" s="362"/>
      <c r="E12" s="362"/>
      <c r="F12" s="362"/>
      <c r="G12" s="362"/>
      <c r="H12" s="362"/>
      <c r="I12" s="262">
        <v>36</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$L26*$L28*$M36</f>
        <v>10231.200000000001</v>
      </c>
      <c r="AP12" s="364"/>
      <c r="AQ12" s="364"/>
      <c r="AR12" s="364"/>
      <c r="AS12" s="364"/>
      <c r="AT12" s="364"/>
      <c r="AU12" s="364"/>
      <c r="AV12" s="364"/>
      <c r="AW12" s="364"/>
      <c r="AX12" s="365"/>
      <c r="AY12" s="363">
        <f>$L27*$L28*$M36</f>
        <v>13759.2</v>
      </c>
      <c r="AZ12" s="364"/>
      <c r="BA12" s="364"/>
      <c r="BB12" s="364"/>
      <c r="BC12" s="364"/>
      <c r="BD12" s="364"/>
      <c r="BE12" s="364"/>
      <c r="BF12" s="364"/>
      <c r="BG12" s="364"/>
      <c r="BH12" s="365"/>
    </row>
    <row r="13" spans="2:60" ht="19.5" customHeight="1" x14ac:dyDescent="0.25">
      <c r="C13" s="258" t="s">
        <v>243</v>
      </c>
      <c r="I13" s="26">
        <v>3</v>
      </c>
      <c r="AE13" s="277" t="s">
        <v>256</v>
      </c>
      <c r="AF13" s="278"/>
      <c r="AG13" s="278"/>
      <c r="AH13" s="278"/>
      <c r="AI13" s="278"/>
      <c r="AJ13" s="278"/>
      <c r="AK13" s="278"/>
      <c r="AL13" s="278"/>
      <c r="AM13" s="278"/>
      <c r="AN13" s="279"/>
      <c r="AO13" s="372">
        <f>$L28*$L29</f>
        <v>0</v>
      </c>
      <c r="AP13" s="373"/>
      <c r="AQ13" s="373"/>
      <c r="AR13" s="373"/>
      <c r="AS13" s="373"/>
      <c r="AT13" s="373"/>
      <c r="AU13" s="373"/>
      <c r="AV13" s="373"/>
      <c r="AW13" s="373"/>
      <c r="AX13" s="374"/>
      <c r="AY13" s="372">
        <f>$L28*$L29</f>
        <v>0</v>
      </c>
      <c r="AZ13" s="373"/>
      <c r="BA13" s="373"/>
      <c r="BB13" s="373"/>
      <c r="BC13" s="373"/>
      <c r="BD13" s="373"/>
      <c r="BE13" s="373"/>
      <c r="BF13" s="373"/>
      <c r="BG13" s="373"/>
      <c r="BH13" s="374"/>
    </row>
    <row r="14" spans="2:60" ht="19.5" customHeight="1" x14ac:dyDescent="0.25">
      <c r="C14" s="258" t="s">
        <v>244</v>
      </c>
      <c r="I14" s="26">
        <v>4</v>
      </c>
      <c r="AE14" s="277" t="s">
        <v>257</v>
      </c>
      <c r="AF14" s="278"/>
      <c r="AG14" s="278"/>
      <c r="AH14" s="278"/>
      <c r="AI14" s="278"/>
      <c r="AJ14" s="278"/>
      <c r="AK14" s="278"/>
      <c r="AL14" s="278"/>
      <c r="AM14" s="278"/>
      <c r="AN14" s="279"/>
      <c r="AO14" s="375">
        <f>$M40+$Q40+$U40</f>
        <v>6</v>
      </c>
      <c r="AP14" s="376"/>
      <c r="AQ14" s="376"/>
      <c r="AR14" s="376"/>
      <c r="AS14" s="376"/>
      <c r="AT14" s="376"/>
      <c r="AU14" s="376"/>
      <c r="AV14" s="376"/>
      <c r="AW14" s="376"/>
      <c r="AX14" s="377"/>
      <c r="AY14" s="375">
        <f>$M40+$Q40+$U40</f>
        <v>6</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$M40*$O40+$Q40*$S40+$U40*$W40</f>
        <v>48</v>
      </c>
      <c r="AP15" s="379"/>
      <c r="AQ15" s="379"/>
      <c r="AR15" s="379"/>
      <c r="AS15" s="379"/>
      <c r="AT15" s="379"/>
      <c r="AU15" s="379"/>
      <c r="AV15" s="379"/>
      <c r="AW15" s="379"/>
      <c r="AX15" s="380"/>
      <c r="AY15" s="378">
        <f>$M40*$O40+$Q40*$S40+$U40*$W40</f>
        <v>48</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IF($M$36="",0,(($L$26/$M$35*($M40*$O40+$Q40*$S40+$U40*$W40))*AO13))</f>
        <v>0</v>
      </c>
      <c r="AP16" s="370"/>
      <c r="AQ16" s="370"/>
      <c r="AR16" s="370"/>
      <c r="AS16" s="370"/>
      <c r="AT16" s="370"/>
      <c r="AU16" s="370"/>
      <c r="AV16" s="370"/>
      <c r="AW16" s="370"/>
      <c r="AX16" s="371"/>
      <c r="AY16" s="369">
        <f>IF($M$36="",0,(($L$27/$M$35*($M40*$O40+$Q40*$S40+$U40*$W40))*AY13))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$L$28*$L$30</f>
        <v>4.9000000000000004</v>
      </c>
      <c r="AP17" s="373"/>
      <c r="AQ17" s="373"/>
      <c r="AR17" s="373"/>
      <c r="AS17" s="373"/>
      <c r="AT17" s="373"/>
      <c r="AU17" s="373"/>
      <c r="AV17" s="373"/>
      <c r="AW17" s="373"/>
      <c r="AX17" s="374"/>
      <c r="AY17" s="372">
        <f>$L$28*$L$30</f>
        <v>4.9000000000000004</v>
      </c>
      <c r="AZ17" s="373"/>
      <c r="BA17" s="373"/>
      <c r="BB17" s="373"/>
      <c r="BC17" s="373"/>
      <c r="BD17" s="373"/>
      <c r="BE17" s="373"/>
      <c r="BF17" s="373"/>
      <c r="BG17" s="373"/>
      <c r="BH17" s="374"/>
    </row>
    <row r="18" spans="3:60" ht="19.5" customHeight="1" x14ac:dyDescent="0.25">
      <c r="C18" s="232" t="s">
        <v>133</v>
      </c>
      <c r="D18" s="259" t="s">
        <v>115</v>
      </c>
      <c r="E18" s="259"/>
      <c r="F18" s="259"/>
      <c r="G18" s="259"/>
      <c r="H18" s="259"/>
      <c r="I18" s="260"/>
      <c r="J18" s="232" t="s">
        <v>133</v>
      </c>
      <c r="K18" s="383" t="s">
        <v>205</v>
      </c>
      <c r="L18" s="383"/>
      <c r="M18" s="383"/>
      <c r="N18" s="383"/>
      <c r="O18" s="383"/>
      <c r="P18" s="383"/>
      <c r="AE18" s="277" t="s">
        <v>261</v>
      </c>
      <c r="AF18" s="278"/>
      <c r="AG18" s="278"/>
      <c r="AH18" s="278"/>
      <c r="AI18" s="278"/>
      <c r="AJ18" s="278"/>
      <c r="AK18" s="278"/>
      <c r="AL18" s="278"/>
      <c r="AM18" s="278"/>
      <c r="AN18" s="279"/>
      <c r="AO18" s="375">
        <f>$M41+$Q41+$U41</f>
        <v>6</v>
      </c>
      <c r="AP18" s="376"/>
      <c r="AQ18" s="376"/>
      <c r="AR18" s="376"/>
      <c r="AS18" s="376"/>
      <c r="AT18" s="376"/>
      <c r="AU18" s="376"/>
      <c r="AV18" s="376"/>
      <c r="AW18" s="376"/>
      <c r="AX18" s="377"/>
      <c r="AY18" s="375">
        <f>$M41+$Q41+$U41</f>
        <v>6</v>
      </c>
      <c r="AZ18" s="376"/>
      <c r="BA18" s="376"/>
      <c r="BB18" s="376"/>
      <c r="BC18" s="376"/>
      <c r="BD18" s="376"/>
      <c r="BE18" s="376"/>
      <c r="BF18" s="376"/>
      <c r="BG18" s="376"/>
      <c r="BH18" s="377"/>
    </row>
    <row r="19" spans="3:60" ht="19.5" customHeight="1" thickBot="1" x14ac:dyDescent="0.3">
      <c r="C19" s="232" t="s">
        <v>134</v>
      </c>
      <c r="D19" s="381" t="s">
        <v>141</v>
      </c>
      <c r="E19" s="381"/>
      <c r="F19" s="381"/>
      <c r="G19" s="381"/>
      <c r="H19" s="381"/>
      <c r="I19" s="382"/>
      <c r="J19" s="257"/>
      <c r="K19" s="383"/>
      <c r="L19" s="383"/>
      <c r="M19" s="383"/>
      <c r="N19" s="383"/>
      <c r="O19" s="383"/>
      <c r="P19" s="383"/>
      <c r="AE19" s="280" t="s">
        <v>262</v>
      </c>
      <c r="AF19" s="281"/>
      <c r="AG19" s="281"/>
      <c r="AH19" s="281"/>
      <c r="AI19" s="281"/>
      <c r="AJ19" s="281"/>
      <c r="AK19" s="281"/>
      <c r="AL19" s="281"/>
      <c r="AM19" s="281"/>
      <c r="AN19" s="282"/>
      <c r="AO19" s="378">
        <f>$M41*$O41+$Q41*$S41+$U41*$W41</f>
        <v>48</v>
      </c>
      <c r="AP19" s="379"/>
      <c r="AQ19" s="379"/>
      <c r="AR19" s="379"/>
      <c r="AS19" s="379"/>
      <c r="AT19" s="379"/>
      <c r="AU19" s="379"/>
      <c r="AV19" s="379"/>
      <c r="AW19" s="379"/>
      <c r="AX19" s="380"/>
      <c r="AY19" s="378">
        <f>$M41*$O41+$Q41*$S41+$U41*$W41</f>
        <v>48</v>
      </c>
      <c r="AZ19" s="379"/>
      <c r="BA19" s="379"/>
      <c r="BB19" s="379"/>
      <c r="BC19" s="379"/>
      <c r="BD19" s="379"/>
      <c r="BE19" s="379"/>
      <c r="BF19" s="379"/>
      <c r="BG19" s="379"/>
      <c r="BH19" s="380"/>
    </row>
    <row r="20" spans="3:60" ht="19.5" customHeight="1" thickTop="1" x14ac:dyDescent="0.25">
      <c r="C20" s="232"/>
      <c r="D20" s="381"/>
      <c r="E20" s="381"/>
      <c r="F20" s="381"/>
      <c r="G20" s="381"/>
      <c r="H20" s="381"/>
      <c r="I20" s="382"/>
      <c r="J20" s="257"/>
      <c r="K20" s="383"/>
      <c r="L20" s="383"/>
      <c r="M20" s="383"/>
      <c r="N20" s="383"/>
      <c r="O20" s="383"/>
      <c r="P20" s="383"/>
      <c r="AE20" s="283" t="s">
        <v>263</v>
      </c>
      <c r="AF20" s="284"/>
      <c r="AG20" s="284"/>
      <c r="AH20" s="284"/>
      <c r="AI20" s="284"/>
      <c r="AJ20" s="284"/>
      <c r="AK20" s="284"/>
      <c r="AL20" s="284"/>
      <c r="AM20" s="284"/>
      <c r="AN20" s="285"/>
      <c r="AO20" s="369">
        <f>IF($M$36="",0,(($L$26/$M$35*($M41*$O41+$Q41*$S41+$U41*$W41))*AO17))</f>
        <v>1705.2</v>
      </c>
      <c r="AP20" s="370"/>
      <c r="AQ20" s="370"/>
      <c r="AR20" s="370"/>
      <c r="AS20" s="370"/>
      <c r="AT20" s="370"/>
      <c r="AU20" s="370"/>
      <c r="AV20" s="370"/>
      <c r="AW20" s="370"/>
      <c r="AX20" s="371"/>
      <c r="AY20" s="369">
        <f>IF($M$36="",0,(($L$27/$M$35*($M41*$O41+$Q41*$S41+$U41*$W41))*AY17))</f>
        <v>2293.2000000000003</v>
      </c>
      <c r="AZ20" s="370"/>
      <c r="BA20" s="370"/>
      <c r="BB20" s="370"/>
      <c r="BC20" s="370"/>
      <c r="BD20" s="370"/>
      <c r="BE20" s="370"/>
      <c r="BF20" s="370"/>
      <c r="BG20" s="370"/>
      <c r="BH20" s="371"/>
    </row>
    <row r="21" spans="3:60" ht="19.5" customHeight="1" x14ac:dyDescent="0.25">
      <c r="C21" s="232" t="s">
        <v>135</v>
      </c>
      <c r="D21" s="381" t="s">
        <v>203</v>
      </c>
      <c r="E21" s="381"/>
      <c r="F21" s="381"/>
      <c r="G21" s="381"/>
      <c r="H21" s="381"/>
      <c r="I21" s="382"/>
      <c r="J21" s="257"/>
      <c r="K21" s="257"/>
      <c r="L21" s="257"/>
      <c r="M21" s="257"/>
      <c r="N21" s="257"/>
      <c r="O21" s="257"/>
      <c r="P21" s="257"/>
      <c r="AE21" s="277" t="s">
        <v>264</v>
      </c>
      <c r="AF21" s="278"/>
      <c r="AG21" s="278"/>
      <c r="AH21" s="278"/>
      <c r="AI21" s="278"/>
      <c r="AJ21" s="278"/>
      <c r="AK21" s="278"/>
      <c r="AL21" s="278"/>
      <c r="AM21" s="278"/>
      <c r="AN21" s="279"/>
      <c r="AO21" s="372">
        <f>$L28*$L31</f>
        <v>0</v>
      </c>
      <c r="AP21" s="373"/>
      <c r="AQ21" s="373"/>
      <c r="AR21" s="373"/>
      <c r="AS21" s="373"/>
      <c r="AT21" s="373"/>
      <c r="AU21" s="373"/>
      <c r="AV21" s="373"/>
      <c r="AW21" s="373"/>
      <c r="AX21" s="374"/>
      <c r="AY21" s="372">
        <f>$L28*$L31</f>
        <v>0</v>
      </c>
      <c r="AZ21" s="373"/>
      <c r="BA21" s="373"/>
      <c r="BB21" s="373"/>
      <c r="BC21" s="373"/>
      <c r="BD21" s="373"/>
      <c r="BE21" s="373"/>
      <c r="BF21" s="373"/>
      <c r="BG21" s="373"/>
      <c r="BH21" s="374"/>
    </row>
    <row r="22" spans="3:60" ht="19.5" customHeight="1" x14ac:dyDescent="0.25">
      <c r="C22" s="257"/>
      <c r="D22" s="381"/>
      <c r="E22" s="381"/>
      <c r="F22" s="381"/>
      <c r="G22" s="381"/>
      <c r="H22" s="381"/>
      <c r="I22" s="382"/>
      <c r="J22" s="257"/>
      <c r="K22" s="257"/>
      <c r="L22" s="257"/>
      <c r="M22" s="257"/>
      <c r="N22" s="257"/>
      <c r="O22" s="257"/>
      <c r="P22" s="257"/>
      <c r="AE22" s="277" t="s">
        <v>265</v>
      </c>
      <c r="AF22" s="278"/>
      <c r="AG22" s="278"/>
      <c r="AH22" s="278"/>
      <c r="AI22" s="278"/>
      <c r="AJ22" s="278"/>
      <c r="AK22" s="278"/>
      <c r="AL22" s="278"/>
      <c r="AM22" s="278"/>
      <c r="AN22" s="279"/>
      <c r="AO22" s="375">
        <f>$Q42</f>
        <v>2</v>
      </c>
      <c r="AP22" s="376"/>
      <c r="AQ22" s="376"/>
      <c r="AR22" s="376"/>
      <c r="AS22" s="376"/>
      <c r="AT22" s="376"/>
      <c r="AU22" s="376"/>
      <c r="AV22" s="376"/>
      <c r="AW22" s="376"/>
      <c r="AX22" s="377"/>
      <c r="AY22" s="375">
        <f>$Q42</f>
        <v>2</v>
      </c>
      <c r="AZ22" s="376"/>
      <c r="BA22" s="376"/>
      <c r="BB22" s="376"/>
      <c r="BC22" s="376"/>
      <c r="BD22" s="376"/>
      <c r="BE22" s="376"/>
      <c r="BF22" s="376"/>
      <c r="BG22" s="376"/>
      <c r="BH22" s="377"/>
    </row>
    <row r="23" spans="3:60" ht="19.5" customHeight="1" thickBot="1" x14ac:dyDescent="0.3">
      <c r="C23" s="257"/>
      <c r="D23" s="225"/>
      <c r="E23" s="225"/>
      <c r="F23" s="225"/>
      <c r="G23" s="225"/>
      <c r="H23" s="225"/>
      <c r="I23" s="225"/>
      <c r="J23" s="257"/>
      <c r="K23" s="257"/>
      <c r="L23" s="257"/>
      <c r="M23" s="257"/>
      <c r="N23" s="257"/>
      <c r="O23" s="257"/>
      <c r="P23" s="257"/>
      <c r="AE23" s="280" t="s">
        <v>266</v>
      </c>
      <c r="AF23" s="281"/>
      <c r="AG23" s="281"/>
      <c r="AH23" s="281"/>
      <c r="AI23" s="281"/>
      <c r="AJ23" s="281"/>
      <c r="AK23" s="281"/>
      <c r="AL23" s="281"/>
      <c r="AM23" s="281"/>
      <c r="AN23" s="282"/>
      <c r="AO23" s="378">
        <f>$Q39*$S39+$Q40*$S40+$Q41*$S41</f>
        <v>16</v>
      </c>
      <c r="AP23" s="379"/>
      <c r="AQ23" s="379"/>
      <c r="AR23" s="379"/>
      <c r="AS23" s="379"/>
      <c r="AT23" s="379"/>
      <c r="AU23" s="379"/>
      <c r="AV23" s="379"/>
      <c r="AW23" s="379"/>
      <c r="AX23" s="380"/>
      <c r="AY23" s="378">
        <f>$Q39*$S39+$Q40*$S40+$Q41*$S41</f>
        <v>16</v>
      </c>
      <c r="AZ23" s="379"/>
      <c r="BA23" s="379"/>
      <c r="BB23" s="379"/>
      <c r="BC23" s="379"/>
      <c r="BD23" s="379"/>
      <c r="BE23" s="379"/>
      <c r="BF23" s="379"/>
      <c r="BG23" s="379"/>
      <c r="BH23" s="380"/>
    </row>
    <row r="24" spans="3:60" ht="19.5" customHeight="1" thickTop="1" x14ac:dyDescent="0.25">
      <c r="C24" s="261" t="s">
        <v>281</v>
      </c>
      <c r="D24" s="255"/>
      <c r="E24" s="255"/>
      <c r="F24" s="255"/>
      <c r="G24" s="255"/>
      <c r="H24" s="255"/>
      <c r="I24" s="255"/>
      <c r="J24" s="257"/>
      <c r="K24" s="257"/>
      <c r="L24" s="257"/>
      <c r="M24" s="257"/>
      <c r="N24" s="257"/>
      <c r="O24" s="257"/>
      <c r="P24" s="257"/>
      <c r="AE24" s="283" t="s">
        <v>267</v>
      </c>
      <c r="AF24" s="284"/>
      <c r="AG24" s="284"/>
      <c r="AH24" s="284"/>
      <c r="AI24" s="284"/>
      <c r="AJ24" s="284"/>
      <c r="AK24" s="284"/>
      <c r="AL24" s="284"/>
      <c r="AM24" s="284"/>
      <c r="AN24" s="285"/>
      <c r="AO24" s="369">
        <f>IF($M$36="",0,(($L$26/$M$35*($Q39*$S39+$Q40*$S40+$Q41*$S41))*AO21))</f>
        <v>0</v>
      </c>
      <c r="AP24" s="370"/>
      <c r="AQ24" s="370"/>
      <c r="AR24" s="370"/>
      <c r="AS24" s="370"/>
      <c r="AT24" s="370"/>
      <c r="AU24" s="370"/>
      <c r="AV24" s="370"/>
      <c r="AW24" s="370"/>
      <c r="AX24" s="371"/>
      <c r="AY24" s="369">
        <f>IF($M$36="",0,(($L$27/$M$35*($Q39*$S39+$Q40*$S40+$Q41*$S41))*AY21))</f>
        <v>0</v>
      </c>
      <c r="AZ24" s="370"/>
      <c r="BA24" s="370"/>
      <c r="BB24" s="370"/>
      <c r="BC24" s="370"/>
      <c r="BD24" s="370"/>
      <c r="BE24" s="370"/>
      <c r="BF24" s="370"/>
      <c r="BG24" s="370"/>
      <c r="BH24" s="371"/>
    </row>
    <row r="25" spans="3:60" ht="19.5" customHeight="1" thickBot="1" x14ac:dyDescent="0.3">
      <c r="C25" s="257"/>
      <c r="D25" s="257"/>
      <c r="E25" s="257"/>
      <c r="F25" s="257"/>
      <c r="G25" s="257"/>
      <c r="H25" s="257"/>
      <c r="I25" s="257"/>
      <c r="J25" s="257"/>
      <c r="K25" s="257"/>
      <c r="L25" s="257"/>
      <c r="M25" s="257"/>
      <c r="N25" s="257"/>
      <c r="O25" s="257"/>
      <c r="P25" s="257"/>
      <c r="AE25" s="277" t="s">
        <v>268</v>
      </c>
      <c r="AF25" s="278"/>
      <c r="AG25" s="278"/>
      <c r="AH25" s="278"/>
      <c r="AI25" s="278"/>
      <c r="AJ25" s="278"/>
      <c r="AK25" s="278"/>
      <c r="AL25" s="278"/>
      <c r="AM25" s="278"/>
      <c r="AN25" s="279"/>
      <c r="AO25" s="372">
        <f>$L28*$L32</f>
        <v>9.8000000000000007</v>
      </c>
      <c r="AP25" s="373"/>
      <c r="AQ25" s="373"/>
      <c r="AR25" s="373"/>
      <c r="AS25" s="373"/>
      <c r="AT25" s="373"/>
      <c r="AU25" s="373"/>
      <c r="AV25" s="373"/>
      <c r="AW25" s="373"/>
      <c r="AX25" s="374"/>
      <c r="AY25" s="372">
        <f>$L28*$L32</f>
        <v>9.8000000000000007</v>
      </c>
      <c r="AZ25" s="373"/>
      <c r="BA25" s="373"/>
      <c r="BB25" s="373"/>
      <c r="BC25" s="373"/>
      <c r="BD25" s="373"/>
      <c r="BE25" s="373"/>
      <c r="BF25" s="373"/>
      <c r="BG25" s="373"/>
      <c r="BH25" s="374"/>
    </row>
    <row r="26" spans="3:60" ht="19.5" customHeight="1" x14ac:dyDescent="0.25">
      <c r="C26" s="443" t="s">
        <v>279</v>
      </c>
      <c r="D26" s="444"/>
      <c r="E26" s="444"/>
      <c r="F26" s="444"/>
      <c r="G26" s="444"/>
      <c r="H26" s="444"/>
      <c r="I26" s="444"/>
      <c r="J26" s="444"/>
      <c r="K26" s="445"/>
      <c r="L26" s="452">
        <f>Schichtplanrechner!$K$18</f>
        <v>29</v>
      </c>
      <c r="M26" s="453"/>
      <c r="N26" s="454"/>
      <c r="O26" s="257"/>
      <c r="AE26" s="277" t="s">
        <v>269</v>
      </c>
      <c r="AF26" s="278"/>
      <c r="AG26" s="278"/>
      <c r="AH26" s="278"/>
      <c r="AI26" s="278"/>
      <c r="AJ26" s="278"/>
      <c r="AK26" s="278"/>
      <c r="AL26" s="278"/>
      <c r="AM26" s="278"/>
      <c r="AN26" s="279"/>
      <c r="AO26" s="375">
        <f>$U42</f>
        <v>1</v>
      </c>
      <c r="AP26" s="376"/>
      <c r="AQ26" s="376"/>
      <c r="AR26" s="376"/>
      <c r="AS26" s="376"/>
      <c r="AT26" s="376"/>
      <c r="AU26" s="376"/>
      <c r="AV26" s="376"/>
      <c r="AW26" s="376"/>
      <c r="AX26" s="377"/>
      <c r="AY26" s="375">
        <f>$U42</f>
        <v>1</v>
      </c>
      <c r="AZ26" s="376"/>
      <c r="BA26" s="376"/>
      <c r="BB26" s="376"/>
      <c r="BC26" s="376"/>
      <c r="BD26" s="376"/>
      <c r="BE26" s="376"/>
      <c r="BF26" s="376"/>
      <c r="BG26" s="376"/>
      <c r="BH26" s="377"/>
    </row>
    <row r="27" spans="3:60" ht="19.5" customHeight="1" thickBot="1" x14ac:dyDescent="0.3">
      <c r="C27" s="455" t="s">
        <v>280</v>
      </c>
      <c r="D27" s="456"/>
      <c r="E27" s="456"/>
      <c r="F27" s="456"/>
      <c r="G27" s="456"/>
      <c r="H27" s="456"/>
      <c r="I27" s="456"/>
      <c r="J27" s="456"/>
      <c r="K27" s="457"/>
      <c r="L27" s="458">
        <f>Schichtplanrechner!$P$17</f>
        <v>39</v>
      </c>
      <c r="M27" s="459"/>
      <c r="N27" s="460"/>
      <c r="O27" s="257"/>
      <c r="AE27" s="280" t="s">
        <v>270</v>
      </c>
      <c r="AF27" s="281"/>
      <c r="AG27" s="281"/>
      <c r="AH27" s="281"/>
      <c r="AI27" s="281"/>
      <c r="AJ27" s="281"/>
      <c r="AK27" s="281"/>
      <c r="AL27" s="281"/>
      <c r="AM27" s="281"/>
      <c r="AN27" s="282"/>
      <c r="AO27" s="378">
        <f>$U39*$W39+$U40*$W40+$U41*$W41</f>
        <v>8</v>
      </c>
      <c r="AP27" s="379"/>
      <c r="AQ27" s="379"/>
      <c r="AR27" s="379"/>
      <c r="AS27" s="379"/>
      <c r="AT27" s="379"/>
      <c r="AU27" s="379"/>
      <c r="AV27" s="379"/>
      <c r="AW27" s="379"/>
      <c r="AX27" s="380"/>
      <c r="AY27" s="378">
        <f>$U39*$W39+$U40*$W40+$U41*$W41</f>
        <v>8</v>
      </c>
      <c r="AZ27" s="379"/>
      <c r="BA27" s="379"/>
      <c r="BB27" s="379"/>
      <c r="BC27" s="379"/>
      <c r="BD27" s="379"/>
      <c r="BE27" s="379"/>
      <c r="BF27" s="379"/>
      <c r="BG27" s="379"/>
      <c r="BH27" s="380"/>
    </row>
    <row r="28" spans="3:60" ht="19.5" customHeight="1" thickTop="1" thickBot="1" x14ac:dyDescent="0.3">
      <c r="C28" s="386" t="s">
        <v>246</v>
      </c>
      <c r="D28" s="387"/>
      <c r="E28" s="387"/>
      <c r="F28" s="387"/>
      <c r="G28" s="387"/>
      <c r="H28" s="387"/>
      <c r="I28" s="387"/>
      <c r="J28" s="387"/>
      <c r="K28" s="388"/>
      <c r="L28" s="389">
        <f>Schichtplanrechner!$P$23</f>
        <v>9.8000000000000007</v>
      </c>
      <c r="M28" s="390"/>
      <c r="N28" s="391"/>
      <c r="O28" s="257"/>
      <c r="AE28" s="286" t="s">
        <v>271</v>
      </c>
      <c r="AF28" s="287"/>
      <c r="AG28" s="287"/>
      <c r="AH28" s="287"/>
      <c r="AI28" s="287"/>
      <c r="AJ28" s="287"/>
      <c r="AK28" s="287"/>
      <c r="AL28" s="287"/>
      <c r="AM28" s="287"/>
      <c r="AN28" s="288"/>
      <c r="AO28" s="392">
        <f>IF($M$36="",0,(($L$26/$M$35*($U39*$W39+$U40*$W40+$U41*$W41))*AO25))</f>
        <v>568.40000000000009</v>
      </c>
      <c r="AP28" s="393"/>
      <c r="AQ28" s="393"/>
      <c r="AR28" s="393"/>
      <c r="AS28" s="393"/>
      <c r="AT28" s="393"/>
      <c r="AU28" s="393"/>
      <c r="AV28" s="393"/>
      <c r="AW28" s="393"/>
      <c r="AX28" s="394"/>
      <c r="AY28" s="392">
        <f>IF($M$36="",0,(($L$27/$M$35*($U39*$W39+$U40*$W40+$U41*$W41))*AY25))</f>
        <v>764.40000000000009</v>
      </c>
      <c r="AZ28" s="393"/>
      <c r="BA28" s="393"/>
      <c r="BB28" s="393"/>
      <c r="BC28" s="393"/>
      <c r="BD28" s="393"/>
      <c r="BE28" s="393"/>
      <c r="BF28" s="393"/>
      <c r="BG28" s="393"/>
      <c r="BH28" s="394"/>
    </row>
    <row r="29" spans="3:60" ht="19.5" customHeight="1" thickTop="1" x14ac:dyDescent="0.25">
      <c r="C29" s="386" t="s">
        <v>247</v>
      </c>
      <c r="D29" s="387"/>
      <c r="E29" s="387"/>
      <c r="F29" s="387"/>
      <c r="G29" s="387"/>
      <c r="H29" s="387"/>
      <c r="I29" s="387"/>
      <c r="J29" s="387"/>
      <c r="K29" s="388"/>
      <c r="L29" s="404">
        <f>Schichtplanrechner!$P$24</f>
        <v>0</v>
      </c>
      <c r="M29" s="405"/>
      <c r="N29" s="406"/>
      <c r="O29" s="257"/>
      <c r="AE29" s="283" t="s">
        <v>272</v>
      </c>
      <c r="AF29" s="284"/>
      <c r="AG29" s="284"/>
      <c r="AH29" s="284"/>
      <c r="AI29" s="284"/>
      <c r="AJ29" s="284"/>
      <c r="AK29" s="284"/>
      <c r="AL29" s="284"/>
      <c r="AM29" s="284"/>
      <c r="AN29" s="285"/>
      <c r="AO29" s="369">
        <f>AO12+AO16+AO20+AO24+AO28</f>
        <v>12504.800000000001</v>
      </c>
      <c r="AP29" s="370"/>
      <c r="AQ29" s="370"/>
      <c r="AR29" s="370"/>
      <c r="AS29" s="370"/>
      <c r="AT29" s="370"/>
      <c r="AU29" s="370"/>
      <c r="AV29" s="370"/>
      <c r="AW29" s="370"/>
      <c r="AX29" s="371"/>
      <c r="AY29" s="369">
        <f>AY12+AY16+AY20+AY24+AY28</f>
        <v>16816.800000000003</v>
      </c>
      <c r="AZ29" s="370"/>
      <c r="BA29" s="370"/>
      <c r="BB29" s="370"/>
      <c r="BC29" s="370"/>
      <c r="BD29" s="370"/>
      <c r="BE29" s="370"/>
      <c r="BF29" s="370"/>
      <c r="BG29" s="370"/>
      <c r="BH29" s="371"/>
    </row>
    <row r="30" spans="3:60" ht="19.5" customHeight="1" x14ac:dyDescent="0.25">
      <c r="C30" s="386" t="s">
        <v>248</v>
      </c>
      <c r="D30" s="387"/>
      <c r="E30" s="387"/>
      <c r="F30" s="387"/>
      <c r="G30" s="387"/>
      <c r="H30" s="387"/>
      <c r="I30" s="387"/>
      <c r="J30" s="387"/>
      <c r="K30" s="388"/>
      <c r="L30" s="404">
        <f>Schichtplanrechner!$P$25</f>
        <v>0.5</v>
      </c>
      <c r="M30" s="405"/>
      <c r="N30" s="406"/>
      <c r="O30" s="257"/>
      <c r="AE30" s="289" t="s">
        <v>273</v>
      </c>
      <c r="AF30" s="290"/>
      <c r="AG30" s="290"/>
      <c r="AH30" s="290"/>
      <c r="AI30" s="290"/>
      <c r="AJ30" s="290"/>
      <c r="AK30" s="290"/>
      <c r="AL30" s="290"/>
      <c r="AM30" s="290"/>
      <c r="AN30" s="291"/>
      <c r="AO30" s="407">
        <f>AO29*13</f>
        <v>162562.40000000002</v>
      </c>
      <c r="AP30" s="408"/>
      <c r="AQ30" s="408"/>
      <c r="AR30" s="408"/>
      <c r="AS30" s="408"/>
      <c r="AT30" s="408"/>
      <c r="AU30" s="408"/>
      <c r="AV30" s="408"/>
      <c r="AW30" s="408"/>
      <c r="AX30" s="409"/>
      <c r="AY30" s="407">
        <f>AY29*13</f>
        <v>218618.40000000002</v>
      </c>
      <c r="AZ30" s="408"/>
      <c r="BA30" s="408"/>
      <c r="BB30" s="408"/>
      <c r="BC30" s="408"/>
      <c r="BD30" s="408"/>
      <c r="BE30" s="408"/>
      <c r="BF30" s="408"/>
      <c r="BG30" s="408"/>
      <c r="BH30" s="409"/>
    </row>
    <row r="31" spans="3:60" ht="19.5" customHeight="1" thickBot="1" x14ac:dyDescent="0.3">
      <c r="C31" s="386" t="s">
        <v>249</v>
      </c>
      <c r="D31" s="387"/>
      <c r="E31" s="387"/>
      <c r="F31" s="387"/>
      <c r="G31" s="387"/>
      <c r="H31" s="387"/>
      <c r="I31" s="387"/>
      <c r="J31" s="387"/>
      <c r="K31" s="388"/>
      <c r="L31" s="404">
        <f>Schichtplanrechner!$P$26</f>
        <v>0</v>
      </c>
      <c r="M31" s="405"/>
      <c r="N31" s="406"/>
      <c r="AE31" s="292" t="s">
        <v>274</v>
      </c>
      <c r="AF31" s="293"/>
      <c r="AG31" s="293"/>
      <c r="AH31" s="293"/>
      <c r="AI31" s="293"/>
      <c r="AJ31" s="293"/>
      <c r="AK31" s="293"/>
      <c r="AL31" s="293"/>
      <c r="AM31" s="293"/>
      <c r="AN31" s="294"/>
      <c r="AO31" s="395">
        <f>AO30*4</f>
        <v>650249.60000000009</v>
      </c>
      <c r="AP31" s="396"/>
      <c r="AQ31" s="396"/>
      <c r="AR31" s="396"/>
      <c r="AS31" s="396"/>
      <c r="AT31" s="396"/>
      <c r="AU31" s="396"/>
      <c r="AV31" s="396"/>
      <c r="AW31" s="396"/>
      <c r="AX31" s="397"/>
      <c r="AY31" s="395">
        <f>AY30*4</f>
        <v>874473.60000000009</v>
      </c>
      <c r="AZ31" s="396"/>
      <c r="BA31" s="396"/>
      <c r="BB31" s="396"/>
      <c r="BC31" s="396"/>
      <c r="BD31" s="396"/>
      <c r="BE31" s="396"/>
      <c r="BF31" s="396"/>
      <c r="BG31" s="396"/>
      <c r="BH31" s="397"/>
    </row>
    <row r="32" spans="3:60" ht="19.5" customHeight="1" thickBot="1" x14ac:dyDescent="0.3">
      <c r="C32" s="398" t="s">
        <v>250</v>
      </c>
      <c r="D32" s="399"/>
      <c r="E32" s="399"/>
      <c r="F32" s="399"/>
      <c r="G32" s="399"/>
      <c r="H32" s="399"/>
      <c r="I32" s="399"/>
      <c r="J32" s="399"/>
      <c r="K32" s="400"/>
      <c r="L32" s="401">
        <f>Schichtplanrechner!$P$27</f>
        <v>1</v>
      </c>
      <c r="M32" s="402"/>
      <c r="N32" s="403"/>
    </row>
    <row r="33" spans="2:33" ht="19.5" customHeight="1" x14ac:dyDescent="0.25"/>
    <row r="34" spans="2:33" ht="19.5" customHeight="1" thickBot="1" x14ac:dyDescent="0.3">
      <c r="C34" s="245"/>
      <c r="D34" s="8"/>
      <c r="E34" s="8"/>
      <c r="F34" s="8"/>
      <c r="G34" s="8"/>
      <c r="H34" s="8"/>
      <c r="I34" s="8"/>
    </row>
    <row r="35" spans="2:33" ht="19.5" customHeight="1" x14ac:dyDescent="0.25">
      <c r="C35" s="443" t="s">
        <v>244</v>
      </c>
      <c r="D35" s="444"/>
      <c r="E35" s="444"/>
      <c r="F35" s="444"/>
      <c r="G35" s="444"/>
      <c r="H35" s="444"/>
      <c r="I35" s="444"/>
      <c r="J35" s="444"/>
      <c r="K35" s="444"/>
      <c r="L35" s="445"/>
      <c r="M35" s="449">
        <f>I14</f>
        <v>4</v>
      </c>
      <c r="N35" s="450"/>
      <c r="O35" s="450"/>
      <c r="P35" s="450"/>
      <c r="Q35" s="450"/>
      <c r="R35" s="450"/>
      <c r="S35" s="450"/>
      <c r="T35" s="450"/>
      <c r="U35" s="450"/>
      <c r="V35" s="450"/>
      <c r="W35" s="450"/>
      <c r="X35" s="451"/>
    </row>
    <row r="36" spans="2:33" ht="19.5" customHeight="1" x14ac:dyDescent="0.25">
      <c r="C36" s="386" t="s">
        <v>251</v>
      </c>
      <c r="D36" s="387"/>
      <c r="E36" s="387"/>
      <c r="F36" s="387"/>
      <c r="G36" s="387"/>
      <c r="H36" s="387"/>
      <c r="I36" s="387"/>
      <c r="J36" s="387"/>
      <c r="K36" s="387"/>
      <c r="L36" s="388"/>
      <c r="M36" s="414">
        <f>I12</f>
        <v>36</v>
      </c>
      <c r="N36" s="415"/>
      <c r="O36" s="415"/>
      <c r="P36" s="415"/>
      <c r="Q36" s="415"/>
      <c r="R36" s="415"/>
      <c r="S36" s="415"/>
      <c r="T36" s="415"/>
      <c r="U36" s="415"/>
      <c r="V36" s="415"/>
      <c r="W36" s="415"/>
      <c r="X36" s="416"/>
    </row>
    <row r="37" spans="2:33" ht="19.5" customHeight="1" thickBot="1" x14ac:dyDescent="0.3">
      <c r="C37" s="417" t="s">
        <v>283</v>
      </c>
      <c r="D37" s="418"/>
      <c r="E37" s="418"/>
      <c r="F37" s="418"/>
      <c r="G37" s="418"/>
      <c r="H37" s="418"/>
      <c r="I37" s="418"/>
      <c r="J37" s="418"/>
      <c r="K37" s="418"/>
      <c r="L37" s="419"/>
      <c r="M37" s="446" t="s">
        <v>252</v>
      </c>
      <c r="N37" s="447"/>
      <c r="O37" s="447"/>
      <c r="P37" s="448"/>
      <c r="Q37" s="446" t="s">
        <v>32</v>
      </c>
      <c r="R37" s="447"/>
      <c r="S37" s="447"/>
      <c r="T37" s="448"/>
      <c r="U37" s="446" t="s">
        <v>33</v>
      </c>
      <c r="V37" s="447"/>
      <c r="W37" s="447"/>
      <c r="X37" s="448"/>
    </row>
    <row r="38" spans="2:33"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2:33" ht="19.5" customHeight="1" x14ac:dyDescent="0.25">
      <c r="C39" s="427" t="s">
        <v>0</v>
      </c>
      <c r="D39" s="428"/>
      <c r="E39" s="428"/>
      <c r="F39" s="428"/>
      <c r="G39" s="428"/>
      <c r="H39" s="428"/>
      <c r="I39" s="428"/>
      <c r="J39" s="428"/>
      <c r="K39" s="428"/>
      <c r="L39" s="429"/>
      <c r="M39" s="410">
        <v>5</v>
      </c>
      <c r="N39" s="411"/>
      <c r="O39" s="412">
        <v>8</v>
      </c>
      <c r="P39" s="413"/>
      <c r="Q39" s="410">
        <v>1</v>
      </c>
      <c r="R39" s="411"/>
      <c r="S39" s="412">
        <v>8</v>
      </c>
      <c r="T39" s="413"/>
      <c r="U39" s="410">
        <v>0</v>
      </c>
      <c r="V39" s="411"/>
      <c r="W39" s="412">
        <v>0</v>
      </c>
      <c r="X39" s="413"/>
    </row>
    <row r="40" spans="2:33" ht="19.5" customHeight="1" x14ac:dyDescent="0.25">
      <c r="C40" s="386" t="s">
        <v>1</v>
      </c>
      <c r="D40" s="387"/>
      <c r="E40" s="387"/>
      <c r="F40" s="387"/>
      <c r="G40" s="387"/>
      <c r="H40" s="387"/>
      <c r="I40" s="387"/>
      <c r="J40" s="387"/>
      <c r="K40" s="387"/>
      <c r="L40" s="388"/>
      <c r="M40" s="474">
        <v>5</v>
      </c>
      <c r="N40" s="475"/>
      <c r="O40" s="484">
        <v>8</v>
      </c>
      <c r="P40" s="485"/>
      <c r="Q40" s="474">
        <v>1</v>
      </c>
      <c r="R40" s="475"/>
      <c r="S40" s="484">
        <v>8</v>
      </c>
      <c r="T40" s="485"/>
      <c r="U40" s="474">
        <v>0</v>
      </c>
      <c r="V40" s="475"/>
      <c r="W40" s="484">
        <v>0</v>
      </c>
      <c r="X40" s="485"/>
    </row>
    <row r="41" spans="2:33" ht="19.5" customHeight="1" thickBot="1" x14ac:dyDescent="0.3">
      <c r="C41" s="398" t="s">
        <v>2</v>
      </c>
      <c r="D41" s="399"/>
      <c r="E41" s="399"/>
      <c r="F41" s="399"/>
      <c r="G41" s="399"/>
      <c r="H41" s="399"/>
      <c r="I41" s="399"/>
      <c r="J41" s="399"/>
      <c r="K41" s="399"/>
      <c r="L41" s="400"/>
      <c r="M41" s="464">
        <v>5</v>
      </c>
      <c r="N41" s="465"/>
      <c r="O41" s="462">
        <v>8</v>
      </c>
      <c r="P41" s="463"/>
      <c r="Q41" s="464">
        <v>0</v>
      </c>
      <c r="R41" s="465"/>
      <c r="S41" s="462">
        <v>0</v>
      </c>
      <c r="T41" s="463"/>
      <c r="U41" s="464">
        <v>1</v>
      </c>
      <c r="V41" s="465"/>
      <c r="W41" s="462">
        <v>8</v>
      </c>
      <c r="X41" s="463"/>
    </row>
    <row r="42" spans="2:33" ht="19.5" customHeight="1" thickBot="1" x14ac:dyDescent="0.3">
      <c r="C42" s="438" t="s">
        <v>275</v>
      </c>
      <c r="D42" s="439"/>
      <c r="E42" s="439"/>
      <c r="F42" s="439"/>
      <c r="G42" s="439"/>
      <c r="H42" s="439"/>
      <c r="I42" s="439"/>
      <c r="J42" s="439"/>
      <c r="K42" s="439"/>
      <c r="L42" s="440"/>
      <c r="M42" s="441">
        <f>SUM(M39:N41)</f>
        <v>15</v>
      </c>
      <c r="N42" s="442"/>
      <c r="O42" s="479">
        <f>SUM(O39:P41)</f>
        <v>24</v>
      </c>
      <c r="P42" s="480"/>
      <c r="Q42" s="481">
        <f>SUM(Q39:R41)</f>
        <v>2</v>
      </c>
      <c r="R42" s="479"/>
      <c r="S42" s="479">
        <f>SUM(S39:T41)</f>
        <v>16</v>
      </c>
      <c r="T42" s="480"/>
      <c r="U42" s="481">
        <f>SUM(U39:V41)</f>
        <v>1</v>
      </c>
      <c r="V42" s="479"/>
      <c r="W42" s="479">
        <f>SUM(W39:X41)</f>
        <v>8</v>
      </c>
      <c r="X42" s="482"/>
    </row>
    <row r="43" spans="2:33" ht="20.25" customHeight="1" x14ac:dyDescent="0.25"/>
    <row r="44" spans="2:33" ht="20.25" customHeight="1"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row>
    <row r="45" spans="2:33" ht="20.25" customHeight="1"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row>
    <row r="46" spans="2:33" ht="20.25" customHeight="1"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row>
    <row r="47" spans="2:33" ht="20.25" customHeight="1"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row>
    <row r="48" spans="2:33" ht="20.25" customHeight="1"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row>
    <row r="49" spans="2:33" ht="20.25" customHeight="1"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row>
    <row r="50" spans="2:33" ht="20.25" customHeight="1"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row>
    <row r="51" spans="2:33" ht="20.25" customHeight="1"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row>
    <row r="52" spans="2:33" ht="20.25" customHeight="1"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row>
    <row r="53" spans="2:33" ht="20.25" customHeight="1"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row>
    <row r="54" spans="2:33" ht="20.25" customHeight="1"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row>
    <row r="55" spans="2:33" ht="20.25" customHeight="1"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row>
    <row r="56" spans="2:33" ht="20.25" customHeight="1"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row>
    <row r="57" spans="2:33"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row>
  </sheetData>
  <customSheetViews>
    <customSheetView guid="{585B02F6-D04E-40B0-9C3D-EA9FC2F8BE0E}" scale="85" showGridLines="0" topLeftCell="A5">
      <selection activeCell="AS7" sqref="AS7"/>
      <pageMargins left="0.7" right="0.7" top="0.78740157499999996" bottom="0.78740157499999996" header="0.3" footer="0.3"/>
    </customSheetView>
    <customSheetView guid="{A3C78327-8DE4-4FA3-9639-BE4895212F26}" scale="85" showGridLines="0" topLeftCell="A5">
      <selection activeCell="AS7" sqref="AS7"/>
      <pageMargins left="0.7" right="0.7" top="0.78740157499999996" bottom="0.78740157499999996" header="0.3" footer="0.3"/>
    </customSheetView>
  </customSheetViews>
  <mergeCells count="107">
    <mergeCell ref="C35:L35"/>
    <mergeCell ref="U37:X37"/>
    <mergeCell ref="Q37:T37"/>
    <mergeCell ref="M37:P37"/>
    <mergeCell ref="M35:X35"/>
    <mergeCell ref="W38:X38"/>
    <mergeCell ref="U38:V38"/>
    <mergeCell ref="S38:T38"/>
    <mergeCell ref="Q38:R38"/>
    <mergeCell ref="O38:P38"/>
    <mergeCell ref="M38:N38"/>
    <mergeCell ref="C38:L38"/>
    <mergeCell ref="C42:L42"/>
    <mergeCell ref="M42:N42"/>
    <mergeCell ref="O42:P42"/>
    <mergeCell ref="Q42:R42"/>
    <mergeCell ref="S42:T42"/>
    <mergeCell ref="U42:V42"/>
    <mergeCell ref="W42:X42"/>
    <mergeCell ref="U40:V40"/>
    <mergeCell ref="W40:X40"/>
    <mergeCell ref="C41:L41"/>
    <mergeCell ref="M41:N41"/>
    <mergeCell ref="O41:P41"/>
    <mergeCell ref="Q41:R41"/>
    <mergeCell ref="S41:T41"/>
    <mergeCell ref="U41:V41"/>
    <mergeCell ref="W41:X41"/>
    <mergeCell ref="C40:L40"/>
    <mergeCell ref="M40:N40"/>
    <mergeCell ref="O40:P40"/>
    <mergeCell ref="Q40:R40"/>
    <mergeCell ref="S40:T40"/>
    <mergeCell ref="C39:L39"/>
    <mergeCell ref="M39:N39"/>
    <mergeCell ref="O39:P39"/>
    <mergeCell ref="Q39:R39"/>
    <mergeCell ref="S39:T39"/>
    <mergeCell ref="U39:V39"/>
    <mergeCell ref="W39:X39"/>
    <mergeCell ref="C36:L36"/>
    <mergeCell ref="M36:X36"/>
    <mergeCell ref="C37:L37"/>
    <mergeCell ref="AO31:AX31"/>
    <mergeCell ref="AY31:BH31"/>
    <mergeCell ref="C32:K32"/>
    <mergeCell ref="L32:N32"/>
    <mergeCell ref="C29:K29"/>
    <mergeCell ref="L29:N29"/>
    <mergeCell ref="AO29:AX29"/>
    <mergeCell ref="AY29:BH29"/>
    <mergeCell ref="C30:K30"/>
    <mergeCell ref="L30:N30"/>
    <mergeCell ref="AO30:AX30"/>
    <mergeCell ref="AY30:BH30"/>
    <mergeCell ref="C31:K31"/>
    <mergeCell ref="L31:N31"/>
    <mergeCell ref="AO23:AX23"/>
    <mergeCell ref="AY23:BH23"/>
    <mergeCell ref="AO27:AX27"/>
    <mergeCell ref="AY27:BH27"/>
    <mergeCell ref="C28:K28"/>
    <mergeCell ref="L28:N28"/>
    <mergeCell ref="AO28:AX28"/>
    <mergeCell ref="AY28:BH28"/>
    <mergeCell ref="AO24:AX24"/>
    <mergeCell ref="AY24:BH24"/>
    <mergeCell ref="AO25:AX25"/>
    <mergeCell ref="AY25:BH25"/>
    <mergeCell ref="AO26:AX26"/>
    <mergeCell ref="AY26:BH26"/>
    <mergeCell ref="L26:N26"/>
    <mergeCell ref="C26:K26"/>
    <mergeCell ref="C27:K27"/>
    <mergeCell ref="L27:N27"/>
    <mergeCell ref="D21:I22"/>
    <mergeCell ref="AO17:AX17"/>
    <mergeCell ref="AY17:BH17"/>
    <mergeCell ref="AO18:AX18"/>
    <mergeCell ref="AY18:BH18"/>
    <mergeCell ref="AO14:AX14"/>
    <mergeCell ref="AY14:BH14"/>
    <mergeCell ref="AO15:AX15"/>
    <mergeCell ref="AY15:BH15"/>
    <mergeCell ref="C16:I16"/>
    <mergeCell ref="J16:P16"/>
    <mergeCell ref="AO16:AX16"/>
    <mergeCell ref="AY16:BH16"/>
    <mergeCell ref="AO19:AX19"/>
    <mergeCell ref="AY19:BH19"/>
    <mergeCell ref="AO20:AX20"/>
    <mergeCell ref="AY20:BH20"/>
    <mergeCell ref="AO21:AX21"/>
    <mergeCell ref="AY21:BH21"/>
    <mergeCell ref="AO22:AX22"/>
    <mergeCell ref="AY22:BH22"/>
    <mergeCell ref="C12:H12"/>
    <mergeCell ref="AO12:AX12"/>
    <mergeCell ref="AY12:BH12"/>
    <mergeCell ref="AO13:AX13"/>
    <mergeCell ref="AY13:BH13"/>
    <mergeCell ref="D19:I20"/>
    <mergeCell ref="C3:I3"/>
    <mergeCell ref="J3:P3"/>
    <mergeCell ref="Q3:W3"/>
    <mergeCell ref="X3:AD3"/>
    <mergeCell ref="K18:P20"/>
  </mergeCells>
  <pageMargins left="0.7" right="0.7" top="0.78740157499999996" bottom="0.78740157499999996"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62"/>
  <sheetViews>
    <sheetView showGridLines="0" zoomScale="85" zoomScaleNormal="85" workbookViewId="0">
      <selection activeCell="AV6" sqref="AV6"/>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116</v>
      </c>
      <c r="AF2" s="26"/>
      <c r="AG2" s="26"/>
      <c r="AH2" s="26"/>
      <c r="AI2" s="27"/>
      <c r="AJ2" s="27"/>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338"/>
      <c r="AL3" s="334"/>
      <c r="AM3" s="337"/>
      <c r="AN3" s="337"/>
      <c r="AO3" s="337"/>
      <c r="AP3" s="336"/>
      <c r="AQ3" s="333"/>
      <c r="AR3" s="333"/>
      <c r="AS3" s="333"/>
      <c r="AT3" s="333"/>
      <c r="AU3" s="333"/>
      <c r="AV3" s="333"/>
      <c r="AW3" s="333"/>
      <c r="AX3" s="333"/>
      <c r="AY3" s="333"/>
      <c r="AZ3" s="333"/>
      <c r="BA3" s="333"/>
      <c r="BB3" s="333"/>
      <c r="BC3" s="333"/>
      <c r="BD3" s="333"/>
      <c r="BE3" s="333"/>
      <c r="BF3" s="333"/>
      <c r="BG3" s="333"/>
      <c r="BH3" s="333"/>
    </row>
    <row r="4" spans="2:6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2"/>
      <c r="AJ4" s="262"/>
      <c r="AK4" s="335"/>
      <c r="AL4" s="334"/>
      <c r="AM4" s="335"/>
      <c r="AN4" s="335"/>
      <c r="AO4" s="335"/>
      <c r="AP4" s="33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56" t="s">
        <v>37</v>
      </c>
      <c r="C5" s="119" t="s">
        <v>36</v>
      </c>
      <c r="D5" s="118" t="s">
        <v>36</v>
      </c>
      <c r="E5" s="62"/>
      <c r="F5" s="38"/>
      <c r="G5" s="62"/>
      <c r="H5" s="38"/>
      <c r="I5" s="73"/>
      <c r="J5" s="140" t="s">
        <v>35</v>
      </c>
      <c r="K5" s="139" t="s">
        <v>35</v>
      </c>
      <c r="L5" s="118" t="s">
        <v>36</v>
      </c>
      <c r="M5" s="118" t="s">
        <v>36</v>
      </c>
      <c r="N5" s="118" t="s">
        <v>36</v>
      </c>
      <c r="O5" s="38"/>
      <c r="P5" s="61"/>
      <c r="Q5" s="63" t="s">
        <v>34</v>
      </c>
      <c r="R5" s="141" t="s">
        <v>34</v>
      </c>
      <c r="S5" s="138" t="s">
        <v>35</v>
      </c>
      <c r="T5" s="139" t="s">
        <v>35</v>
      </c>
      <c r="U5" s="138" t="s">
        <v>35</v>
      </c>
      <c r="V5" s="139" t="s">
        <v>35</v>
      </c>
      <c r="W5" s="41"/>
      <c r="X5" s="75"/>
      <c r="Y5" s="38"/>
      <c r="Z5" s="42" t="s">
        <v>34</v>
      </c>
      <c r="AA5" s="141" t="s">
        <v>34</v>
      </c>
      <c r="AB5" s="42" t="s">
        <v>34</v>
      </c>
      <c r="AC5" s="141" t="s">
        <v>34</v>
      </c>
      <c r="AD5" s="146" t="s">
        <v>36</v>
      </c>
      <c r="AF5" s="26">
        <f>COUNTIF($C5:$AD5,"F")</f>
        <v>6</v>
      </c>
      <c r="AG5" s="26">
        <f>COUNTIF($C5:$AD5,"S")</f>
        <v>6</v>
      </c>
      <c r="AH5" s="26">
        <f>COUNTIF($C5:$AD5,"N")</f>
        <v>6</v>
      </c>
      <c r="AI5" s="262"/>
      <c r="AJ5" s="262"/>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56" t="s">
        <v>38</v>
      </c>
      <c r="C6" s="135" t="s">
        <v>35</v>
      </c>
      <c r="D6" s="134" t="s">
        <v>35</v>
      </c>
      <c r="E6" s="116" t="s">
        <v>36</v>
      </c>
      <c r="F6" s="116" t="s">
        <v>36</v>
      </c>
      <c r="G6" s="116" t="s">
        <v>36</v>
      </c>
      <c r="H6" s="56"/>
      <c r="I6" s="58"/>
      <c r="J6" s="57" t="s">
        <v>34</v>
      </c>
      <c r="K6" s="132" t="s">
        <v>34</v>
      </c>
      <c r="L6" s="133" t="s">
        <v>35</v>
      </c>
      <c r="M6" s="134" t="s">
        <v>35</v>
      </c>
      <c r="N6" s="133" t="s">
        <v>35</v>
      </c>
      <c r="O6" s="134" t="s">
        <v>35</v>
      </c>
      <c r="P6" s="55"/>
      <c r="Q6" s="76"/>
      <c r="R6" s="56"/>
      <c r="S6" s="46" t="s">
        <v>34</v>
      </c>
      <c r="T6" s="132" t="s">
        <v>34</v>
      </c>
      <c r="U6" s="46" t="s">
        <v>34</v>
      </c>
      <c r="V6" s="132" t="s">
        <v>34</v>
      </c>
      <c r="W6" s="145" t="s">
        <v>36</v>
      </c>
      <c r="X6" s="117" t="s">
        <v>36</v>
      </c>
      <c r="Y6" s="116" t="s">
        <v>36</v>
      </c>
      <c r="Z6" s="59"/>
      <c r="AA6" s="56"/>
      <c r="AB6" s="59"/>
      <c r="AC6" s="56"/>
      <c r="AD6" s="68"/>
      <c r="AF6" s="26">
        <f>COUNTIF($C6:$AD6,"F")</f>
        <v>6</v>
      </c>
      <c r="AG6" s="26">
        <f>COUNTIF($C6:$AD6,"S")</f>
        <v>6</v>
      </c>
      <c r="AH6" s="26">
        <f>COUNTIF($C6:$AD6,"N")</f>
        <v>6</v>
      </c>
      <c r="AI6" s="262"/>
      <c r="AJ6" s="127"/>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56" t="s">
        <v>39</v>
      </c>
      <c r="C7" s="57" t="s">
        <v>34</v>
      </c>
      <c r="D7" s="132" t="s">
        <v>34</v>
      </c>
      <c r="E7" s="133" t="s">
        <v>35</v>
      </c>
      <c r="F7" s="134" t="s">
        <v>35</v>
      </c>
      <c r="G7" s="133" t="s">
        <v>35</v>
      </c>
      <c r="H7" s="134" t="s">
        <v>35</v>
      </c>
      <c r="I7" s="70"/>
      <c r="J7" s="71"/>
      <c r="K7" s="56"/>
      <c r="L7" s="46" t="s">
        <v>34</v>
      </c>
      <c r="M7" s="132" t="s">
        <v>34</v>
      </c>
      <c r="N7" s="46" t="s">
        <v>34</v>
      </c>
      <c r="O7" s="132" t="s">
        <v>34</v>
      </c>
      <c r="P7" s="123" t="s">
        <v>36</v>
      </c>
      <c r="Q7" s="136" t="s">
        <v>36</v>
      </c>
      <c r="R7" s="116" t="s">
        <v>36</v>
      </c>
      <c r="S7" s="59"/>
      <c r="T7" s="56"/>
      <c r="U7" s="59"/>
      <c r="V7" s="56"/>
      <c r="W7" s="58"/>
      <c r="X7" s="135" t="s">
        <v>35</v>
      </c>
      <c r="Y7" s="134" t="s">
        <v>35</v>
      </c>
      <c r="Z7" s="116" t="s">
        <v>36</v>
      </c>
      <c r="AA7" s="116" t="s">
        <v>36</v>
      </c>
      <c r="AB7" s="116" t="s">
        <v>36</v>
      </c>
      <c r="AC7" s="56"/>
      <c r="AD7" s="68"/>
      <c r="AF7" s="26">
        <f>COUNTIF($C7:$AD7,"F")</f>
        <v>6</v>
      </c>
      <c r="AG7" s="26">
        <f>COUNTIF($C7:$AD7,"S")</f>
        <v>6</v>
      </c>
      <c r="AH7" s="26">
        <f>COUNTIF($C7:$AD7,"N")</f>
        <v>6</v>
      </c>
      <c r="AI7" s="127"/>
      <c r="AJ7" s="262"/>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ht="14.45" thickBot="1" x14ac:dyDescent="0.4">
      <c r="B8" s="256" t="s">
        <v>40</v>
      </c>
      <c r="C8" s="144"/>
      <c r="D8" s="33"/>
      <c r="E8" s="30" t="s">
        <v>34</v>
      </c>
      <c r="F8" s="130" t="s">
        <v>34</v>
      </c>
      <c r="G8" s="30" t="s">
        <v>34</v>
      </c>
      <c r="H8" s="130" t="s">
        <v>34</v>
      </c>
      <c r="I8" s="151" t="s">
        <v>36</v>
      </c>
      <c r="J8" s="120" t="s">
        <v>36</v>
      </c>
      <c r="K8" s="114" t="s">
        <v>36</v>
      </c>
      <c r="L8" s="29"/>
      <c r="M8" s="33"/>
      <c r="N8" s="29"/>
      <c r="O8" s="33"/>
      <c r="P8" s="28"/>
      <c r="Q8" s="131" t="s">
        <v>35</v>
      </c>
      <c r="R8" s="129" t="s">
        <v>35</v>
      </c>
      <c r="S8" s="114" t="s">
        <v>36</v>
      </c>
      <c r="T8" s="114" t="s">
        <v>36</v>
      </c>
      <c r="U8" s="114" t="s">
        <v>36</v>
      </c>
      <c r="V8" s="33"/>
      <c r="W8" s="65"/>
      <c r="X8" s="31" t="s">
        <v>34</v>
      </c>
      <c r="Y8" s="130" t="s">
        <v>34</v>
      </c>
      <c r="Z8" s="128" t="s">
        <v>35</v>
      </c>
      <c r="AA8" s="129" t="s">
        <v>35</v>
      </c>
      <c r="AB8" s="128" t="s">
        <v>35</v>
      </c>
      <c r="AC8" s="129" t="s">
        <v>35</v>
      </c>
      <c r="AD8" s="53"/>
      <c r="AF8" s="26">
        <f>COUNTIF($C8:$AD8,"F")</f>
        <v>6</v>
      </c>
      <c r="AG8" s="26">
        <f>COUNTIF($C8:$AD8,"S")</f>
        <v>6</v>
      </c>
      <c r="AH8" s="26">
        <f>COUNTIF($C8:$AD8,"N")</f>
        <v>6</v>
      </c>
      <c r="AI8" s="262"/>
      <c r="AJ8" s="127"/>
      <c r="AK8" s="335"/>
      <c r="AL8" s="334"/>
      <c r="AM8" s="335"/>
      <c r="AN8" s="335"/>
      <c r="AO8" s="335"/>
      <c r="AP8" s="336"/>
      <c r="AQ8" s="333"/>
      <c r="AR8" s="333"/>
      <c r="AS8" s="333"/>
      <c r="AT8" s="333"/>
      <c r="AU8" s="333"/>
      <c r="AV8" s="333"/>
      <c r="AW8" s="333"/>
      <c r="AX8" s="333"/>
      <c r="AY8" s="333"/>
      <c r="AZ8" s="333"/>
      <c r="BA8" s="333"/>
      <c r="BB8" s="333"/>
      <c r="BC8" s="333"/>
      <c r="BD8" s="333"/>
      <c r="BE8" s="333"/>
      <c r="BF8" s="333"/>
      <c r="BG8" s="333"/>
      <c r="BH8" s="333"/>
    </row>
    <row r="9" spans="2:60"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335"/>
      <c r="AL9" s="339"/>
      <c r="AM9" s="336"/>
      <c r="AN9" s="336"/>
      <c r="AO9" s="336"/>
      <c r="AP9" s="333"/>
      <c r="AQ9" s="339"/>
      <c r="AR9" s="339"/>
      <c r="AS9" s="339"/>
      <c r="AT9" s="339"/>
      <c r="AU9" s="339"/>
      <c r="AV9" s="339"/>
      <c r="AW9" s="339"/>
      <c r="AX9" s="339"/>
      <c r="AY9" s="339"/>
      <c r="AZ9" s="339"/>
      <c r="BA9" s="339"/>
      <c r="BB9" s="339"/>
      <c r="BC9" s="339"/>
      <c r="BD9" s="339"/>
      <c r="BE9" s="339"/>
      <c r="BF9" s="339"/>
      <c r="BG9" s="339"/>
      <c r="BH9" s="339"/>
    </row>
    <row r="10" spans="2:60"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row>
    <row r="11" spans="2:60"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2"/>
      <c r="C12" s="362" t="s">
        <v>242</v>
      </c>
      <c r="D12" s="362"/>
      <c r="E12" s="362"/>
      <c r="F12" s="362"/>
      <c r="G12" s="362"/>
      <c r="H12" s="362"/>
      <c r="I12" s="262">
        <v>36</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$L27*$L29*$M37</f>
        <v>10231.200000000001</v>
      </c>
      <c r="AP12" s="364"/>
      <c r="AQ12" s="364"/>
      <c r="AR12" s="364"/>
      <c r="AS12" s="364"/>
      <c r="AT12" s="364"/>
      <c r="AU12" s="364"/>
      <c r="AV12" s="364"/>
      <c r="AW12" s="364"/>
      <c r="AX12" s="365"/>
      <c r="AY12" s="363">
        <f>$L28*$L29*$M37</f>
        <v>13759.2</v>
      </c>
      <c r="AZ12" s="364"/>
      <c r="BA12" s="364"/>
      <c r="BB12" s="364"/>
      <c r="BC12" s="364"/>
      <c r="BD12" s="364"/>
      <c r="BE12" s="364"/>
      <c r="BF12" s="364"/>
      <c r="BG12" s="364"/>
      <c r="BH12" s="365"/>
    </row>
    <row r="13" spans="2:60" ht="19.5" customHeight="1" x14ac:dyDescent="0.25">
      <c r="C13" s="258" t="s">
        <v>243</v>
      </c>
      <c r="I13" s="26">
        <v>3</v>
      </c>
      <c r="AE13" s="277" t="s">
        <v>256</v>
      </c>
      <c r="AF13" s="278"/>
      <c r="AG13" s="278"/>
      <c r="AH13" s="278"/>
      <c r="AI13" s="278"/>
      <c r="AJ13" s="278"/>
      <c r="AK13" s="278"/>
      <c r="AL13" s="278"/>
      <c r="AM13" s="278"/>
      <c r="AN13" s="279"/>
      <c r="AO13" s="372">
        <f>$L29*$L30</f>
        <v>0</v>
      </c>
      <c r="AP13" s="373"/>
      <c r="AQ13" s="373"/>
      <c r="AR13" s="373"/>
      <c r="AS13" s="373"/>
      <c r="AT13" s="373"/>
      <c r="AU13" s="373"/>
      <c r="AV13" s="373"/>
      <c r="AW13" s="373"/>
      <c r="AX13" s="374"/>
      <c r="AY13" s="372">
        <f>$L29*$L30</f>
        <v>0</v>
      </c>
      <c r="AZ13" s="373"/>
      <c r="BA13" s="373"/>
      <c r="BB13" s="373"/>
      <c r="BC13" s="373"/>
      <c r="BD13" s="373"/>
      <c r="BE13" s="373"/>
      <c r="BF13" s="373"/>
      <c r="BG13" s="373"/>
      <c r="BH13" s="374"/>
    </row>
    <row r="14" spans="2:60" ht="19.5" customHeight="1" x14ac:dyDescent="0.25">
      <c r="C14" s="258" t="s">
        <v>244</v>
      </c>
      <c r="I14" s="26">
        <v>4</v>
      </c>
      <c r="AE14" s="277" t="s">
        <v>257</v>
      </c>
      <c r="AF14" s="278"/>
      <c r="AG14" s="278"/>
      <c r="AH14" s="278"/>
      <c r="AI14" s="278"/>
      <c r="AJ14" s="278"/>
      <c r="AK14" s="278"/>
      <c r="AL14" s="278"/>
      <c r="AM14" s="278"/>
      <c r="AN14" s="279"/>
      <c r="AO14" s="375">
        <f>$M41+$Q41+$U41</f>
        <v>6</v>
      </c>
      <c r="AP14" s="376"/>
      <c r="AQ14" s="376"/>
      <c r="AR14" s="376"/>
      <c r="AS14" s="376"/>
      <c r="AT14" s="376"/>
      <c r="AU14" s="376"/>
      <c r="AV14" s="376"/>
      <c r="AW14" s="376"/>
      <c r="AX14" s="377"/>
      <c r="AY14" s="375">
        <f>$M41+$Q41+$U41</f>
        <v>6</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$M41*$O41+$Q41*$S41+$U41*$W41</f>
        <v>48</v>
      </c>
      <c r="AP15" s="379"/>
      <c r="AQ15" s="379"/>
      <c r="AR15" s="379"/>
      <c r="AS15" s="379"/>
      <c r="AT15" s="379"/>
      <c r="AU15" s="379"/>
      <c r="AV15" s="379"/>
      <c r="AW15" s="379"/>
      <c r="AX15" s="380"/>
      <c r="AY15" s="378">
        <f>$M41*$O41+$Q41*$S41+$U41*$W41</f>
        <v>48</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IF($M$37="",0,(($L$27/$M$36*($M41*$O41+$Q41*$S41+$U41*$W41))*AO13))</f>
        <v>0</v>
      </c>
      <c r="AP16" s="370"/>
      <c r="AQ16" s="370"/>
      <c r="AR16" s="370"/>
      <c r="AS16" s="370"/>
      <c r="AT16" s="370"/>
      <c r="AU16" s="370"/>
      <c r="AV16" s="370"/>
      <c r="AW16" s="370"/>
      <c r="AX16" s="371"/>
      <c r="AY16" s="369">
        <f>IF($M$37="",0,(($L$28/$M$36*($M41*$O41+$Q41*$S41+$U41*$W41))*AY13))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$L$29*$L$31</f>
        <v>4.9000000000000004</v>
      </c>
      <c r="AP17" s="373"/>
      <c r="AQ17" s="373"/>
      <c r="AR17" s="373"/>
      <c r="AS17" s="373"/>
      <c r="AT17" s="373"/>
      <c r="AU17" s="373"/>
      <c r="AV17" s="373"/>
      <c r="AW17" s="373"/>
      <c r="AX17" s="374"/>
      <c r="AY17" s="372">
        <f>$L$29*$L$31</f>
        <v>4.9000000000000004</v>
      </c>
      <c r="AZ17" s="373"/>
      <c r="BA17" s="373"/>
      <c r="BB17" s="373"/>
      <c r="BC17" s="373"/>
      <c r="BD17" s="373"/>
      <c r="BE17" s="373"/>
      <c r="BF17" s="373"/>
      <c r="BG17" s="373"/>
      <c r="BH17" s="374"/>
    </row>
    <row r="18" spans="3:60" ht="19.5" customHeight="1" x14ac:dyDescent="0.25">
      <c r="C18" s="232" t="s">
        <v>133</v>
      </c>
      <c r="D18" s="381" t="s">
        <v>166</v>
      </c>
      <c r="E18" s="381"/>
      <c r="F18" s="381"/>
      <c r="G18" s="381"/>
      <c r="H18" s="381"/>
      <c r="I18" s="382"/>
      <c r="J18" s="232" t="s">
        <v>133</v>
      </c>
      <c r="K18" s="383" t="s">
        <v>204</v>
      </c>
      <c r="L18" s="383"/>
      <c r="M18" s="383"/>
      <c r="N18" s="383"/>
      <c r="O18" s="383"/>
      <c r="P18" s="383"/>
      <c r="AE18" s="277" t="s">
        <v>261</v>
      </c>
      <c r="AF18" s="278"/>
      <c r="AG18" s="278"/>
      <c r="AH18" s="278"/>
      <c r="AI18" s="278"/>
      <c r="AJ18" s="278"/>
      <c r="AK18" s="278"/>
      <c r="AL18" s="278"/>
      <c r="AM18" s="278"/>
      <c r="AN18" s="279"/>
      <c r="AO18" s="375">
        <f>$M42+$Q42+$U42</f>
        <v>6</v>
      </c>
      <c r="AP18" s="376"/>
      <c r="AQ18" s="376"/>
      <c r="AR18" s="376"/>
      <c r="AS18" s="376"/>
      <c r="AT18" s="376"/>
      <c r="AU18" s="376"/>
      <c r="AV18" s="376"/>
      <c r="AW18" s="376"/>
      <c r="AX18" s="377"/>
      <c r="AY18" s="375">
        <f>$M42+$Q42+$U42</f>
        <v>6</v>
      </c>
      <c r="AZ18" s="376"/>
      <c r="BA18" s="376"/>
      <c r="BB18" s="376"/>
      <c r="BC18" s="376"/>
      <c r="BD18" s="376"/>
      <c r="BE18" s="376"/>
      <c r="BF18" s="376"/>
      <c r="BG18" s="376"/>
      <c r="BH18" s="377"/>
    </row>
    <row r="19" spans="3:60" ht="19.5" customHeight="1" thickBot="1" x14ac:dyDescent="0.3">
      <c r="C19" s="232" t="s">
        <v>134</v>
      </c>
      <c r="D19" s="381" t="s">
        <v>206</v>
      </c>
      <c r="E19" s="381"/>
      <c r="F19" s="381"/>
      <c r="G19" s="381"/>
      <c r="H19" s="381"/>
      <c r="I19" s="382"/>
      <c r="J19" s="257"/>
      <c r="K19" s="383"/>
      <c r="L19" s="383"/>
      <c r="M19" s="383"/>
      <c r="N19" s="383"/>
      <c r="O19" s="383"/>
      <c r="P19" s="383"/>
      <c r="AE19" s="280" t="s">
        <v>262</v>
      </c>
      <c r="AF19" s="281"/>
      <c r="AG19" s="281"/>
      <c r="AH19" s="281"/>
      <c r="AI19" s="281"/>
      <c r="AJ19" s="281"/>
      <c r="AK19" s="281"/>
      <c r="AL19" s="281"/>
      <c r="AM19" s="281"/>
      <c r="AN19" s="282"/>
      <c r="AO19" s="378">
        <f>$M42*$O42+$Q42*$S42+$U42*$W42</f>
        <v>48</v>
      </c>
      <c r="AP19" s="379"/>
      <c r="AQ19" s="379"/>
      <c r="AR19" s="379"/>
      <c r="AS19" s="379"/>
      <c r="AT19" s="379"/>
      <c r="AU19" s="379"/>
      <c r="AV19" s="379"/>
      <c r="AW19" s="379"/>
      <c r="AX19" s="380"/>
      <c r="AY19" s="378">
        <f>$M42*$O42+$Q42*$S42+$U42*$W42</f>
        <v>48</v>
      </c>
      <c r="AZ19" s="379"/>
      <c r="BA19" s="379"/>
      <c r="BB19" s="379"/>
      <c r="BC19" s="379"/>
      <c r="BD19" s="379"/>
      <c r="BE19" s="379"/>
      <c r="BF19" s="379"/>
      <c r="BG19" s="379"/>
      <c r="BH19" s="380"/>
    </row>
    <row r="20" spans="3:60" ht="19.5" customHeight="1" thickTop="1" x14ac:dyDescent="0.25">
      <c r="C20" s="232"/>
      <c r="D20" s="381"/>
      <c r="E20" s="381"/>
      <c r="F20" s="381"/>
      <c r="G20" s="381"/>
      <c r="H20" s="381"/>
      <c r="I20" s="382"/>
      <c r="J20" s="257"/>
      <c r="K20" s="383"/>
      <c r="L20" s="383"/>
      <c r="M20" s="383"/>
      <c r="N20" s="383"/>
      <c r="O20" s="383"/>
      <c r="P20" s="383"/>
      <c r="AE20" s="283" t="s">
        <v>263</v>
      </c>
      <c r="AF20" s="284"/>
      <c r="AG20" s="284"/>
      <c r="AH20" s="284"/>
      <c r="AI20" s="284"/>
      <c r="AJ20" s="284"/>
      <c r="AK20" s="284"/>
      <c r="AL20" s="284"/>
      <c r="AM20" s="284"/>
      <c r="AN20" s="285"/>
      <c r="AO20" s="369">
        <f>IF($M$37="",0,(($L$27/$M$36*($M42*$O42+$Q42*$S42+$U42*$W42))*AO17))</f>
        <v>1705.2</v>
      </c>
      <c r="AP20" s="370"/>
      <c r="AQ20" s="370"/>
      <c r="AR20" s="370"/>
      <c r="AS20" s="370"/>
      <c r="AT20" s="370"/>
      <c r="AU20" s="370"/>
      <c r="AV20" s="370"/>
      <c r="AW20" s="370"/>
      <c r="AX20" s="371"/>
      <c r="AY20" s="369">
        <f>IF($M$37="",0,(($L$28/$M$36*($M42*$O42+$Q42*$S42+$U42*$W42))*AY17))</f>
        <v>2293.2000000000003</v>
      </c>
      <c r="AZ20" s="370"/>
      <c r="BA20" s="370"/>
      <c r="BB20" s="370"/>
      <c r="BC20" s="370"/>
      <c r="BD20" s="370"/>
      <c r="BE20" s="370"/>
      <c r="BF20" s="370"/>
      <c r="BG20" s="370"/>
      <c r="BH20" s="371"/>
    </row>
    <row r="21" spans="3:60" ht="19.5" customHeight="1" x14ac:dyDescent="0.25">
      <c r="C21" s="232" t="s">
        <v>135</v>
      </c>
      <c r="D21" s="381" t="s">
        <v>207</v>
      </c>
      <c r="E21" s="381"/>
      <c r="F21" s="381"/>
      <c r="G21" s="381"/>
      <c r="H21" s="381"/>
      <c r="I21" s="382"/>
      <c r="J21" s="257"/>
      <c r="K21" s="257"/>
      <c r="L21" s="257"/>
      <c r="M21" s="257"/>
      <c r="N21" s="257"/>
      <c r="O21" s="257"/>
      <c r="P21" s="257"/>
      <c r="AE21" s="277" t="s">
        <v>264</v>
      </c>
      <c r="AF21" s="278"/>
      <c r="AG21" s="278"/>
      <c r="AH21" s="278"/>
      <c r="AI21" s="278"/>
      <c r="AJ21" s="278"/>
      <c r="AK21" s="278"/>
      <c r="AL21" s="278"/>
      <c r="AM21" s="278"/>
      <c r="AN21" s="279"/>
      <c r="AO21" s="372">
        <f>$L29*$L32</f>
        <v>0</v>
      </c>
      <c r="AP21" s="373"/>
      <c r="AQ21" s="373"/>
      <c r="AR21" s="373"/>
      <c r="AS21" s="373"/>
      <c r="AT21" s="373"/>
      <c r="AU21" s="373"/>
      <c r="AV21" s="373"/>
      <c r="AW21" s="373"/>
      <c r="AX21" s="374"/>
      <c r="AY21" s="372">
        <f>$L29*$L32</f>
        <v>0</v>
      </c>
      <c r="AZ21" s="373"/>
      <c r="BA21" s="373"/>
      <c r="BB21" s="373"/>
      <c r="BC21" s="373"/>
      <c r="BD21" s="373"/>
      <c r="BE21" s="373"/>
      <c r="BF21" s="373"/>
      <c r="BG21" s="373"/>
      <c r="BH21" s="374"/>
    </row>
    <row r="22" spans="3:60" ht="19.5" customHeight="1" x14ac:dyDescent="0.25">
      <c r="C22" s="257"/>
      <c r="D22" s="381"/>
      <c r="E22" s="381"/>
      <c r="F22" s="381"/>
      <c r="G22" s="381"/>
      <c r="H22" s="381"/>
      <c r="I22" s="382"/>
      <c r="J22" s="257"/>
      <c r="K22" s="257"/>
      <c r="L22" s="257"/>
      <c r="M22" s="257"/>
      <c r="N22" s="257"/>
      <c r="O22" s="257"/>
      <c r="P22" s="257"/>
      <c r="AE22" s="277" t="s">
        <v>265</v>
      </c>
      <c r="AF22" s="278"/>
      <c r="AG22" s="278"/>
      <c r="AH22" s="278"/>
      <c r="AI22" s="278"/>
      <c r="AJ22" s="278"/>
      <c r="AK22" s="278"/>
      <c r="AL22" s="278"/>
      <c r="AM22" s="278"/>
      <c r="AN22" s="279"/>
      <c r="AO22" s="375">
        <f>$Q43</f>
        <v>2</v>
      </c>
      <c r="AP22" s="376"/>
      <c r="AQ22" s="376"/>
      <c r="AR22" s="376"/>
      <c r="AS22" s="376"/>
      <c r="AT22" s="376"/>
      <c r="AU22" s="376"/>
      <c r="AV22" s="376"/>
      <c r="AW22" s="376"/>
      <c r="AX22" s="377"/>
      <c r="AY22" s="375">
        <f>$Q43</f>
        <v>2</v>
      </c>
      <c r="AZ22" s="376"/>
      <c r="BA22" s="376"/>
      <c r="BB22" s="376"/>
      <c r="BC22" s="376"/>
      <c r="BD22" s="376"/>
      <c r="BE22" s="376"/>
      <c r="BF22" s="376"/>
      <c r="BG22" s="376"/>
      <c r="BH22" s="377"/>
    </row>
    <row r="23" spans="3:60" ht="19.5" customHeight="1" thickBot="1" x14ac:dyDescent="0.3">
      <c r="C23" s="257"/>
      <c r="D23" s="381"/>
      <c r="E23" s="381"/>
      <c r="F23" s="381"/>
      <c r="G23" s="381"/>
      <c r="H23" s="381"/>
      <c r="I23" s="382"/>
      <c r="J23" s="257"/>
      <c r="K23" s="257"/>
      <c r="L23" s="257"/>
      <c r="M23" s="257"/>
      <c r="N23" s="257"/>
      <c r="O23" s="257"/>
      <c r="P23" s="257"/>
      <c r="AE23" s="280" t="s">
        <v>266</v>
      </c>
      <c r="AF23" s="281"/>
      <c r="AG23" s="281"/>
      <c r="AH23" s="281"/>
      <c r="AI23" s="281"/>
      <c r="AJ23" s="281"/>
      <c r="AK23" s="281"/>
      <c r="AL23" s="281"/>
      <c r="AM23" s="281"/>
      <c r="AN23" s="282"/>
      <c r="AO23" s="378">
        <f>$Q40*$S40+$Q41*$S41+$Q42*$S42</f>
        <v>16</v>
      </c>
      <c r="AP23" s="379"/>
      <c r="AQ23" s="379"/>
      <c r="AR23" s="379"/>
      <c r="AS23" s="379"/>
      <c r="AT23" s="379"/>
      <c r="AU23" s="379"/>
      <c r="AV23" s="379"/>
      <c r="AW23" s="379"/>
      <c r="AX23" s="380"/>
      <c r="AY23" s="378">
        <f>$Q40*$S40+$Q41*$S41+$Q42*$S42</f>
        <v>16</v>
      </c>
      <c r="AZ23" s="379"/>
      <c r="BA23" s="379"/>
      <c r="BB23" s="379"/>
      <c r="BC23" s="379"/>
      <c r="BD23" s="379"/>
      <c r="BE23" s="379"/>
      <c r="BF23" s="379"/>
      <c r="BG23" s="379"/>
      <c r="BH23" s="380"/>
    </row>
    <row r="24" spans="3:60" ht="19.5" customHeight="1" thickTop="1" x14ac:dyDescent="0.25">
      <c r="C24" s="257"/>
      <c r="D24" s="225"/>
      <c r="E24" s="225"/>
      <c r="F24" s="225"/>
      <c r="G24" s="225"/>
      <c r="H24" s="225"/>
      <c r="I24" s="225"/>
      <c r="J24" s="232"/>
      <c r="K24" s="227"/>
      <c r="L24" s="227"/>
      <c r="M24" s="227"/>
      <c r="N24" s="227"/>
      <c r="O24" s="227"/>
      <c r="P24" s="227"/>
      <c r="AE24" s="283" t="s">
        <v>267</v>
      </c>
      <c r="AF24" s="284"/>
      <c r="AG24" s="284"/>
      <c r="AH24" s="284"/>
      <c r="AI24" s="284"/>
      <c r="AJ24" s="284"/>
      <c r="AK24" s="284"/>
      <c r="AL24" s="284"/>
      <c r="AM24" s="284"/>
      <c r="AN24" s="285"/>
      <c r="AO24" s="369">
        <f>IF($M$37="",0,(($L$27/$M$36*($Q40*$S40+$Q41*$S41+$Q42*$S42))*AO21))</f>
        <v>0</v>
      </c>
      <c r="AP24" s="370"/>
      <c r="AQ24" s="370"/>
      <c r="AR24" s="370"/>
      <c r="AS24" s="370"/>
      <c r="AT24" s="370"/>
      <c r="AU24" s="370"/>
      <c r="AV24" s="370"/>
      <c r="AW24" s="370"/>
      <c r="AX24" s="371"/>
      <c r="AY24" s="369">
        <f>IF($M$37="",0,(($L$28/$M$36*($Q40*$S40+$Q41*$S41+$Q42*$S42))*AY21))</f>
        <v>0</v>
      </c>
      <c r="AZ24" s="370"/>
      <c r="BA24" s="370"/>
      <c r="BB24" s="370"/>
      <c r="BC24" s="370"/>
      <c r="BD24" s="370"/>
      <c r="BE24" s="370"/>
      <c r="BF24" s="370"/>
      <c r="BG24" s="370"/>
      <c r="BH24" s="371"/>
    </row>
    <row r="25" spans="3:60" ht="19.5" customHeight="1" x14ac:dyDescent="0.25">
      <c r="C25" s="261" t="s">
        <v>281</v>
      </c>
      <c r="D25" s="255"/>
      <c r="E25" s="255"/>
      <c r="F25" s="255"/>
      <c r="G25" s="255"/>
      <c r="H25" s="255"/>
      <c r="I25" s="255"/>
      <c r="J25" s="257"/>
      <c r="K25" s="257"/>
      <c r="L25" s="257"/>
      <c r="M25" s="257"/>
      <c r="N25" s="257"/>
      <c r="O25" s="257"/>
      <c r="P25" s="257"/>
      <c r="AE25" s="277" t="s">
        <v>268</v>
      </c>
      <c r="AF25" s="278"/>
      <c r="AG25" s="278"/>
      <c r="AH25" s="278"/>
      <c r="AI25" s="278"/>
      <c r="AJ25" s="278"/>
      <c r="AK25" s="278"/>
      <c r="AL25" s="278"/>
      <c r="AM25" s="278"/>
      <c r="AN25" s="279"/>
      <c r="AO25" s="372">
        <f>$L29*$L33</f>
        <v>9.8000000000000007</v>
      </c>
      <c r="AP25" s="373"/>
      <c r="AQ25" s="373"/>
      <c r="AR25" s="373"/>
      <c r="AS25" s="373"/>
      <c r="AT25" s="373"/>
      <c r="AU25" s="373"/>
      <c r="AV25" s="373"/>
      <c r="AW25" s="373"/>
      <c r="AX25" s="374"/>
      <c r="AY25" s="372">
        <f>$L29*$L33</f>
        <v>9.8000000000000007</v>
      </c>
      <c r="AZ25" s="373"/>
      <c r="BA25" s="373"/>
      <c r="BB25" s="373"/>
      <c r="BC25" s="373"/>
      <c r="BD25" s="373"/>
      <c r="BE25" s="373"/>
      <c r="BF25" s="373"/>
      <c r="BG25" s="373"/>
      <c r="BH25" s="374"/>
    </row>
    <row r="26" spans="3:60" ht="19.5" customHeight="1" thickBot="1" x14ac:dyDescent="0.3">
      <c r="C26" s="257"/>
      <c r="D26" s="257"/>
      <c r="E26" s="257"/>
      <c r="F26" s="257"/>
      <c r="G26" s="257"/>
      <c r="H26" s="257"/>
      <c r="I26" s="257"/>
      <c r="J26" s="257"/>
      <c r="K26" s="257"/>
      <c r="L26" s="257"/>
      <c r="M26" s="257"/>
      <c r="N26" s="257"/>
      <c r="O26" s="257"/>
      <c r="P26" s="257"/>
      <c r="AE26" s="277" t="s">
        <v>269</v>
      </c>
      <c r="AF26" s="278"/>
      <c r="AG26" s="278"/>
      <c r="AH26" s="278"/>
      <c r="AI26" s="278"/>
      <c r="AJ26" s="278"/>
      <c r="AK26" s="278"/>
      <c r="AL26" s="278"/>
      <c r="AM26" s="278"/>
      <c r="AN26" s="279"/>
      <c r="AO26" s="375">
        <f>$U43</f>
        <v>1</v>
      </c>
      <c r="AP26" s="376"/>
      <c r="AQ26" s="376"/>
      <c r="AR26" s="376"/>
      <c r="AS26" s="376"/>
      <c r="AT26" s="376"/>
      <c r="AU26" s="376"/>
      <c r="AV26" s="376"/>
      <c r="AW26" s="376"/>
      <c r="AX26" s="377"/>
      <c r="AY26" s="375">
        <f>$U43</f>
        <v>1</v>
      </c>
      <c r="AZ26" s="376"/>
      <c r="BA26" s="376"/>
      <c r="BB26" s="376"/>
      <c r="BC26" s="376"/>
      <c r="BD26" s="376"/>
      <c r="BE26" s="376"/>
      <c r="BF26" s="376"/>
      <c r="BG26" s="376"/>
      <c r="BH26" s="377"/>
    </row>
    <row r="27" spans="3:60" ht="19.5" customHeight="1" thickBot="1" x14ac:dyDescent="0.3">
      <c r="C27" s="443" t="s">
        <v>279</v>
      </c>
      <c r="D27" s="444"/>
      <c r="E27" s="444"/>
      <c r="F27" s="444"/>
      <c r="G27" s="444"/>
      <c r="H27" s="444"/>
      <c r="I27" s="444"/>
      <c r="J27" s="444"/>
      <c r="K27" s="445"/>
      <c r="L27" s="452">
        <f>Schichtplanrechner!$K$18</f>
        <v>29</v>
      </c>
      <c r="M27" s="453"/>
      <c r="N27" s="454"/>
      <c r="O27" s="257"/>
      <c r="AE27" s="280" t="s">
        <v>270</v>
      </c>
      <c r="AF27" s="281"/>
      <c r="AG27" s="281"/>
      <c r="AH27" s="281"/>
      <c r="AI27" s="281"/>
      <c r="AJ27" s="281"/>
      <c r="AK27" s="281"/>
      <c r="AL27" s="281"/>
      <c r="AM27" s="281"/>
      <c r="AN27" s="282"/>
      <c r="AO27" s="378">
        <f>$U40*$W40+$U41*$W41+$U42*$W42</f>
        <v>8</v>
      </c>
      <c r="AP27" s="379"/>
      <c r="AQ27" s="379"/>
      <c r="AR27" s="379"/>
      <c r="AS27" s="379"/>
      <c r="AT27" s="379"/>
      <c r="AU27" s="379"/>
      <c r="AV27" s="379"/>
      <c r="AW27" s="379"/>
      <c r="AX27" s="380"/>
      <c r="AY27" s="378">
        <f>$U40*$W40+$U41*$W41+$U42*$W42</f>
        <v>8</v>
      </c>
      <c r="AZ27" s="379"/>
      <c r="BA27" s="379"/>
      <c r="BB27" s="379"/>
      <c r="BC27" s="379"/>
      <c r="BD27" s="379"/>
      <c r="BE27" s="379"/>
      <c r="BF27" s="379"/>
      <c r="BG27" s="379"/>
      <c r="BH27" s="380"/>
    </row>
    <row r="28" spans="3:60" ht="19.5" customHeight="1" thickTop="1" thickBot="1" x14ac:dyDescent="0.3">
      <c r="C28" s="455" t="s">
        <v>280</v>
      </c>
      <c r="D28" s="456"/>
      <c r="E28" s="456"/>
      <c r="F28" s="456"/>
      <c r="G28" s="456"/>
      <c r="H28" s="456"/>
      <c r="I28" s="456"/>
      <c r="J28" s="456"/>
      <c r="K28" s="457"/>
      <c r="L28" s="458">
        <f>Schichtplanrechner!$P$17</f>
        <v>39</v>
      </c>
      <c r="M28" s="459"/>
      <c r="N28" s="460"/>
      <c r="O28" s="257"/>
      <c r="AE28" s="286" t="s">
        <v>271</v>
      </c>
      <c r="AF28" s="287"/>
      <c r="AG28" s="287"/>
      <c r="AH28" s="287"/>
      <c r="AI28" s="287"/>
      <c r="AJ28" s="287"/>
      <c r="AK28" s="287"/>
      <c r="AL28" s="287"/>
      <c r="AM28" s="287"/>
      <c r="AN28" s="288"/>
      <c r="AO28" s="392">
        <f>IF($M$37="",0,(($L$27/$M$36*($U40*$W40+$U41*$W41+$U42*$W42))*AO25))</f>
        <v>568.40000000000009</v>
      </c>
      <c r="AP28" s="393"/>
      <c r="AQ28" s="393"/>
      <c r="AR28" s="393"/>
      <c r="AS28" s="393"/>
      <c r="AT28" s="393"/>
      <c r="AU28" s="393"/>
      <c r="AV28" s="393"/>
      <c r="AW28" s="393"/>
      <c r="AX28" s="394"/>
      <c r="AY28" s="392">
        <f>IF($M$37="",0,(($L$28/$M$36*($U40*$W40+$U41*$W41+$U42*$W42))*AY25))</f>
        <v>764.40000000000009</v>
      </c>
      <c r="AZ28" s="393"/>
      <c r="BA28" s="393"/>
      <c r="BB28" s="393"/>
      <c r="BC28" s="393"/>
      <c r="BD28" s="393"/>
      <c r="BE28" s="393"/>
      <c r="BF28" s="393"/>
      <c r="BG28" s="393"/>
      <c r="BH28" s="394"/>
    </row>
    <row r="29" spans="3:60" ht="19.5" customHeight="1" thickTop="1" x14ac:dyDescent="0.25">
      <c r="C29" s="386" t="s">
        <v>246</v>
      </c>
      <c r="D29" s="387"/>
      <c r="E29" s="387"/>
      <c r="F29" s="387"/>
      <c r="G29" s="387"/>
      <c r="H29" s="387"/>
      <c r="I29" s="387"/>
      <c r="J29" s="387"/>
      <c r="K29" s="388"/>
      <c r="L29" s="389">
        <f>Schichtplanrechner!$P$23</f>
        <v>9.8000000000000007</v>
      </c>
      <c r="M29" s="390"/>
      <c r="N29" s="391"/>
      <c r="O29" s="257"/>
      <c r="AE29" s="283" t="s">
        <v>272</v>
      </c>
      <c r="AF29" s="284"/>
      <c r="AG29" s="284"/>
      <c r="AH29" s="284"/>
      <c r="AI29" s="284"/>
      <c r="AJ29" s="284"/>
      <c r="AK29" s="284"/>
      <c r="AL29" s="284"/>
      <c r="AM29" s="284"/>
      <c r="AN29" s="285"/>
      <c r="AO29" s="369">
        <f>AO12+AO16+AO20+AO24+AO28</f>
        <v>12504.800000000001</v>
      </c>
      <c r="AP29" s="370"/>
      <c r="AQ29" s="370"/>
      <c r="AR29" s="370"/>
      <c r="AS29" s="370"/>
      <c r="AT29" s="370"/>
      <c r="AU29" s="370"/>
      <c r="AV29" s="370"/>
      <c r="AW29" s="370"/>
      <c r="AX29" s="371"/>
      <c r="AY29" s="369">
        <f>AY12+AY16+AY20+AY24+AY28</f>
        <v>16816.800000000003</v>
      </c>
      <c r="AZ29" s="370"/>
      <c r="BA29" s="370"/>
      <c r="BB29" s="370"/>
      <c r="BC29" s="370"/>
      <c r="BD29" s="370"/>
      <c r="BE29" s="370"/>
      <c r="BF29" s="370"/>
      <c r="BG29" s="370"/>
      <c r="BH29" s="371"/>
    </row>
    <row r="30" spans="3:60" ht="19.5" customHeight="1" x14ac:dyDescent="0.25">
      <c r="C30" s="386" t="s">
        <v>247</v>
      </c>
      <c r="D30" s="387"/>
      <c r="E30" s="387"/>
      <c r="F30" s="387"/>
      <c r="G30" s="387"/>
      <c r="H30" s="387"/>
      <c r="I30" s="387"/>
      <c r="J30" s="387"/>
      <c r="K30" s="388"/>
      <c r="L30" s="404">
        <f>Schichtplanrechner!$P$24</f>
        <v>0</v>
      </c>
      <c r="M30" s="405"/>
      <c r="N30" s="406"/>
      <c r="O30" s="257"/>
      <c r="AE30" s="289" t="s">
        <v>273</v>
      </c>
      <c r="AF30" s="290"/>
      <c r="AG30" s="290"/>
      <c r="AH30" s="290"/>
      <c r="AI30" s="290"/>
      <c r="AJ30" s="290"/>
      <c r="AK30" s="290"/>
      <c r="AL30" s="290"/>
      <c r="AM30" s="290"/>
      <c r="AN30" s="291"/>
      <c r="AO30" s="407">
        <f>AO29*13</f>
        <v>162562.40000000002</v>
      </c>
      <c r="AP30" s="408"/>
      <c r="AQ30" s="408"/>
      <c r="AR30" s="408"/>
      <c r="AS30" s="408"/>
      <c r="AT30" s="408"/>
      <c r="AU30" s="408"/>
      <c r="AV30" s="408"/>
      <c r="AW30" s="408"/>
      <c r="AX30" s="409"/>
      <c r="AY30" s="407">
        <f>AY29*13</f>
        <v>218618.40000000002</v>
      </c>
      <c r="AZ30" s="408"/>
      <c r="BA30" s="408"/>
      <c r="BB30" s="408"/>
      <c r="BC30" s="408"/>
      <c r="BD30" s="408"/>
      <c r="BE30" s="408"/>
      <c r="BF30" s="408"/>
      <c r="BG30" s="408"/>
      <c r="BH30" s="409"/>
    </row>
    <row r="31" spans="3:60" ht="19.5" customHeight="1" thickBot="1" x14ac:dyDescent="0.3">
      <c r="C31" s="386" t="s">
        <v>248</v>
      </c>
      <c r="D31" s="387"/>
      <c r="E31" s="387"/>
      <c r="F31" s="387"/>
      <c r="G31" s="387"/>
      <c r="H31" s="387"/>
      <c r="I31" s="387"/>
      <c r="J31" s="387"/>
      <c r="K31" s="388"/>
      <c r="L31" s="404">
        <f>Schichtplanrechner!$P$25</f>
        <v>0.5</v>
      </c>
      <c r="M31" s="405"/>
      <c r="N31" s="406"/>
      <c r="O31" s="257"/>
      <c r="AE31" s="292" t="s">
        <v>274</v>
      </c>
      <c r="AF31" s="293"/>
      <c r="AG31" s="293"/>
      <c r="AH31" s="293"/>
      <c r="AI31" s="293"/>
      <c r="AJ31" s="293"/>
      <c r="AK31" s="293"/>
      <c r="AL31" s="293"/>
      <c r="AM31" s="293"/>
      <c r="AN31" s="294"/>
      <c r="AO31" s="395">
        <f>AO30*4</f>
        <v>650249.60000000009</v>
      </c>
      <c r="AP31" s="396"/>
      <c r="AQ31" s="396"/>
      <c r="AR31" s="396"/>
      <c r="AS31" s="396"/>
      <c r="AT31" s="396"/>
      <c r="AU31" s="396"/>
      <c r="AV31" s="396"/>
      <c r="AW31" s="396"/>
      <c r="AX31" s="397"/>
      <c r="AY31" s="395">
        <f>AY30*4</f>
        <v>874473.60000000009</v>
      </c>
      <c r="AZ31" s="396"/>
      <c r="BA31" s="396"/>
      <c r="BB31" s="396"/>
      <c r="BC31" s="396"/>
      <c r="BD31" s="396"/>
      <c r="BE31" s="396"/>
      <c r="BF31" s="396"/>
      <c r="BG31" s="396"/>
      <c r="BH31" s="397"/>
    </row>
    <row r="32" spans="3:60" ht="19.5" customHeight="1" x14ac:dyDescent="0.25">
      <c r="C32" s="386" t="s">
        <v>249</v>
      </c>
      <c r="D32" s="387"/>
      <c r="E32" s="387"/>
      <c r="F32" s="387"/>
      <c r="G32" s="387"/>
      <c r="H32" s="387"/>
      <c r="I32" s="387"/>
      <c r="J32" s="387"/>
      <c r="K32" s="388"/>
      <c r="L32" s="404">
        <f>Schichtplanrechner!$P$26</f>
        <v>0</v>
      </c>
      <c r="M32" s="405"/>
      <c r="N32" s="406"/>
    </row>
    <row r="33" spans="2:33" ht="19.5" customHeight="1" thickBot="1" x14ac:dyDescent="0.3">
      <c r="C33" s="398" t="s">
        <v>250</v>
      </c>
      <c r="D33" s="399"/>
      <c r="E33" s="399"/>
      <c r="F33" s="399"/>
      <c r="G33" s="399"/>
      <c r="H33" s="399"/>
      <c r="I33" s="399"/>
      <c r="J33" s="399"/>
      <c r="K33" s="400"/>
      <c r="L33" s="401">
        <f>Schichtplanrechner!$P$27</f>
        <v>1</v>
      </c>
      <c r="M33" s="402"/>
      <c r="N33" s="403"/>
    </row>
    <row r="34" spans="2:33" ht="19.5" customHeight="1" x14ac:dyDescent="0.25"/>
    <row r="35" spans="2:33" ht="19.5" customHeight="1" thickBot="1" x14ac:dyDescent="0.3">
      <c r="C35" s="245"/>
      <c r="D35" s="8"/>
      <c r="E35" s="8"/>
      <c r="F35" s="8"/>
      <c r="G35" s="8"/>
      <c r="H35" s="8"/>
      <c r="I35" s="8"/>
    </row>
    <row r="36" spans="2:33" ht="19.5" customHeight="1" x14ac:dyDescent="0.25">
      <c r="C36" s="443" t="s">
        <v>244</v>
      </c>
      <c r="D36" s="444"/>
      <c r="E36" s="444"/>
      <c r="F36" s="444"/>
      <c r="G36" s="444"/>
      <c r="H36" s="444"/>
      <c r="I36" s="444"/>
      <c r="J36" s="444"/>
      <c r="K36" s="444"/>
      <c r="L36" s="445"/>
      <c r="M36" s="449">
        <f>I14</f>
        <v>4</v>
      </c>
      <c r="N36" s="450"/>
      <c r="O36" s="450"/>
      <c r="P36" s="450"/>
      <c r="Q36" s="450"/>
      <c r="R36" s="450"/>
      <c r="S36" s="450"/>
      <c r="T36" s="450"/>
      <c r="U36" s="450"/>
      <c r="V36" s="450"/>
      <c r="W36" s="450"/>
      <c r="X36" s="451"/>
    </row>
    <row r="37" spans="2:33" ht="19.5" customHeight="1" x14ac:dyDescent="0.25">
      <c r="C37" s="386" t="s">
        <v>251</v>
      </c>
      <c r="D37" s="387"/>
      <c r="E37" s="387"/>
      <c r="F37" s="387"/>
      <c r="G37" s="387"/>
      <c r="H37" s="387"/>
      <c r="I37" s="387"/>
      <c r="J37" s="387"/>
      <c r="K37" s="387"/>
      <c r="L37" s="388"/>
      <c r="M37" s="414">
        <f>I12</f>
        <v>36</v>
      </c>
      <c r="N37" s="415"/>
      <c r="O37" s="415"/>
      <c r="P37" s="415"/>
      <c r="Q37" s="415"/>
      <c r="R37" s="415"/>
      <c r="S37" s="415"/>
      <c r="T37" s="415"/>
      <c r="U37" s="415"/>
      <c r="V37" s="415"/>
      <c r="W37" s="415"/>
      <c r="X37" s="416"/>
    </row>
    <row r="38" spans="2:33" ht="19.5" customHeight="1" thickBot="1" x14ac:dyDescent="0.3">
      <c r="C38" s="417" t="s">
        <v>283</v>
      </c>
      <c r="D38" s="418"/>
      <c r="E38" s="418"/>
      <c r="F38" s="418"/>
      <c r="G38" s="418"/>
      <c r="H38" s="418"/>
      <c r="I38" s="418"/>
      <c r="J38" s="418"/>
      <c r="K38" s="418"/>
      <c r="L38" s="419"/>
      <c r="M38" s="483" t="s">
        <v>252</v>
      </c>
      <c r="N38" s="483"/>
      <c r="O38" s="483"/>
      <c r="P38" s="483"/>
      <c r="Q38" s="483" t="s">
        <v>32</v>
      </c>
      <c r="R38" s="483"/>
      <c r="S38" s="483"/>
      <c r="T38" s="483"/>
      <c r="U38" s="483" t="s">
        <v>33</v>
      </c>
      <c r="V38" s="483"/>
      <c r="W38" s="483"/>
      <c r="X38" s="483"/>
    </row>
    <row r="39" spans="2:33" ht="19.5" customHeight="1" thickBot="1" x14ac:dyDescent="0.3">
      <c r="C39" s="424"/>
      <c r="D39" s="425"/>
      <c r="E39" s="425"/>
      <c r="F39" s="425"/>
      <c r="G39" s="425"/>
      <c r="H39" s="425"/>
      <c r="I39" s="425"/>
      <c r="J39" s="425"/>
      <c r="K39" s="425"/>
      <c r="L39" s="426"/>
      <c r="M39" s="420" t="s">
        <v>253</v>
      </c>
      <c r="N39" s="421"/>
      <c r="O39" s="422" t="s">
        <v>254</v>
      </c>
      <c r="P39" s="423"/>
      <c r="Q39" s="420" t="s">
        <v>253</v>
      </c>
      <c r="R39" s="421"/>
      <c r="S39" s="422" t="s">
        <v>254</v>
      </c>
      <c r="T39" s="423"/>
      <c r="U39" s="420" t="s">
        <v>253</v>
      </c>
      <c r="V39" s="421"/>
      <c r="W39" s="422" t="s">
        <v>254</v>
      </c>
      <c r="X39" s="423"/>
    </row>
    <row r="40" spans="2:33" ht="19.5" customHeight="1" x14ac:dyDescent="0.25">
      <c r="C40" s="427" t="s">
        <v>0</v>
      </c>
      <c r="D40" s="428"/>
      <c r="E40" s="428"/>
      <c r="F40" s="428"/>
      <c r="G40" s="428"/>
      <c r="H40" s="428"/>
      <c r="I40" s="428"/>
      <c r="J40" s="428"/>
      <c r="K40" s="428"/>
      <c r="L40" s="429"/>
      <c r="M40" s="410">
        <v>5</v>
      </c>
      <c r="N40" s="411"/>
      <c r="O40" s="412">
        <v>8</v>
      </c>
      <c r="P40" s="413"/>
      <c r="Q40" s="410">
        <v>1</v>
      </c>
      <c r="R40" s="411"/>
      <c r="S40" s="412">
        <v>8</v>
      </c>
      <c r="T40" s="413"/>
      <c r="U40" s="410">
        <v>0</v>
      </c>
      <c r="V40" s="411"/>
      <c r="W40" s="412">
        <v>0</v>
      </c>
      <c r="X40" s="413"/>
    </row>
    <row r="41" spans="2:33" ht="19.5" customHeight="1" x14ac:dyDescent="0.25">
      <c r="C41" s="386" t="s">
        <v>1</v>
      </c>
      <c r="D41" s="387"/>
      <c r="E41" s="387"/>
      <c r="F41" s="387"/>
      <c r="G41" s="387"/>
      <c r="H41" s="387"/>
      <c r="I41" s="387"/>
      <c r="J41" s="387"/>
      <c r="K41" s="387"/>
      <c r="L41" s="388"/>
      <c r="M41" s="474">
        <v>5</v>
      </c>
      <c r="N41" s="475"/>
      <c r="O41" s="484">
        <v>8</v>
      </c>
      <c r="P41" s="485"/>
      <c r="Q41" s="474">
        <v>1</v>
      </c>
      <c r="R41" s="475"/>
      <c r="S41" s="484">
        <v>8</v>
      </c>
      <c r="T41" s="485"/>
      <c r="U41" s="474">
        <v>0</v>
      </c>
      <c r="V41" s="475"/>
      <c r="W41" s="484">
        <v>0</v>
      </c>
      <c r="X41" s="485"/>
    </row>
    <row r="42" spans="2:33" ht="19.5" customHeight="1" thickBot="1" x14ac:dyDescent="0.3">
      <c r="C42" s="398" t="s">
        <v>2</v>
      </c>
      <c r="D42" s="399"/>
      <c r="E42" s="399"/>
      <c r="F42" s="399"/>
      <c r="G42" s="399"/>
      <c r="H42" s="399"/>
      <c r="I42" s="399"/>
      <c r="J42" s="399"/>
      <c r="K42" s="399"/>
      <c r="L42" s="400"/>
      <c r="M42" s="464">
        <v>5</v>
      </c>
      <c r="N42" s="465"/>
      <c r="O42" s="477">
        <v>8</v>
      </c>
      <c r="P42" s="462"/>
      <c r="Q42" s="476">
        <v>0</v>
      </c>
      <c r="R42" s="477"/>
      <c r="S42" s="477">
        <v>0</v>
      </c>
      <c r="T42" s="462"/>
      <c r="U42" s="476">
        <v>1</v>
      </c>
      <c r="V42" s="477"/>
      <c r="W42" s="477">
        <v>8</v>
      </c>
      <c r="X42" s="478"/>
    </row>
    <row r="43" spans="2:33" ht="19.5" customHeight="1" thickBot="1" x14ac:dyDescent="0.3">
      <c r="C43" s="438" t="s">
        <v>275</v>
      </c>
      <c r="D43" s="439"/>
      <c r="E43" s="439"/>
      <c r="F43" s="439"/>
      <c r="G43" s="439"/>
      <c r="H43" s="439"/>
      <c r="I43" s="439"/>
      <c r="J43" s="439"/>
      <c r="K43" s="439"/>
      <c r="L43" s="440"/>
      <c r="M43" s="441">
        <f>SUM(M40:N42)</f>
        <v>15</v>
      </c>
      <c r="N43" s="442"/>
      <c r="O43" s="479">
        <f>SUM(O40:P42)</f>
        <v>24</v>
      </c>
      <c r="P43" s="480"/>
      <c r="Q43" s="481">
        <f>SUM(Q40:R42)</f>
        <v>2</v>
      </c>
      <c r="R43" s="479"/>
      <c r="S43" s="479">
        <f>SUM(S40:T42)</f>
        <v>16</v>
      </c>
      <c r="T43" s="480"/>
      <c r="U43" s="481">
        <f>SUM(U40:V42)</f>
        <v>1</v>
      </c>
      <c r="V43" s="479"/>
      <c r="W43" s="479">
        <f>SUM(W40:X42)</f>
        <v>8</v>
      </c>
      <c r="X43" s="482"/>
    </row>
    <row r="44" spans="2:33" ht="19.5" customHeight="1" x14ac:dyDescent="0.25"/>
    <row r="45" spans="2:33"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row>
    <row r="46" spans="2:33"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row>
    <row r="47" spans="2:33"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row>
    <row r="48" spans="2:33"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row>
    <row r="49" spans="2:33"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row>
    <row r="50" spans="2:33"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row>
    <row r="51" spans="2:33"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row>
    <row r="52" spans="2:33"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row>
    <row r="53" spans="2:33"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row>
    <row r="54" spans="2:33"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row>
    <row r="55" spans="2:33"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row>
    <row r="56" spans="2:33"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row>
    <row r="57" spans="2:33"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row>
    <row r="58" spans="2:33"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row>
    <row r="59" spans="2:33"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row>
    <row r="60" spans="2:33"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row>
    <row r="61" spans="2:33"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row>
    <row r="62" spans="2:33"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row>
  </sheetData>
  <customSheetViews>
    <customSheetView guid="{585B02F6-D04E-40B0-9C3D-EA9FC2F8BE0E}" scale="85" showGridLines="0" topLeftCell="A13">
      <selection activeCell="AV6" sqref="AV6"/>
      <pageMargins left="0.7" right="0.7" top="0.78740157499999996" bottom="0.78740157499999996" header="0.3" footer="0.3"/>
    </customSheetView>
    <customSheetView guid="{A3C78327-8DE4-4FA3-9639-BE4895212F26}" scale="85" showGridLines="0" topLeftCell="A13">
      <selection activeCell="AV6" sqref="AV6"/>
      <pageMargins left="0.7" right="0.7" top="0.78740157499999996" bottom="0.78740157499999996" header="0.3" footer="0.3"/>
    </customSheetView>
  </customSheetViews>
  <mergeCells count="108">
    <mergeCell ref="U42:V42"/>
    <mergeCell ref="W42:X42"/>
    <mergeCell ref="C43:L43"/>
    <mergeCell ref="M43:N43"/>
    <mergeCell ref="O43:P43"/>
    <mergeCell ref="Q43:R43"/>
    <mergeCell ref="S43:T43"/>
    <mergeCell ref="U43:V43"/>
    <mergeCell ref="W43:X43"/>
    <mergeCell ref="C42:L42"/>
    <mergeCell ref="M42:N42"/>
    <mergeCell ref="O42:P42"/>
    <mergeCell ref="Q42:R42"/>
    <mergeCell ref="S42:T42"/>
    <mergeCell ref="U40:V40"/>
    <mergeCell ref="W40:X40"/>
    <mergeCell ref="C41:L41"/>
    <mergeCell ref="M41:N41"/>
    <mergeCell ref="O41:P41"/>
    <mergeCell ref="Q41:R41"/>
    <mergeCell ref="S41:T41"/>
    <mergeCell ref="U41:V41"/>
    <mergeCell ref="W41:X41"/>
    <mergeCell ref="C40:L40"/>
    <mergeCell ref="M40:N40"/>
    <mergeCell ref="O40:P40"/>
    <mergeCell ref="Q40:R40"/>
    <mergeCell ref="S40:T40"/>
    <mergeCell ref="C38:L38"/>
    <mergeCell ref="M38:P38"/>
    <mergeCell ref="Q38:T38"/>
    <mergeCell ref="U38:X38"/>
    <mergeCell ref="C39:L39"/>
    <mergeCell ref="M39:N39"/>
    <mergeCell ref="O39:P39"/>
    <mergeCell ref="Q39:R39"/>
    <mergeCell ref="S39:T39"/>
    <mergeCell ref="U39:V39"/>
    <mergeCell ref="W39:X39"/>
    <mergeCell ref="C33:K33"/>
    <mergeCell ref="L33:N33"/>
    <mergeCell ref="C36:L36"/>
    <mergeCell ref="M36:X36"/>
    <mergeCell ref="C37:L37"/>
    <mergeCell ref="M37:X37"/>
    <mergeCell ref="C31:K31"/>
    <mergeCell ref="L31:N31"/>
    <mergeCell ref="AO31:AX31"/>
    <mergeCell ref="AY31:BH31"/>
    <mergeCell ref="C32:K32"/>
    <mergeCell ref="L32:N32"/>
    <mergeCell ref="C29:K29"/>
    <mergeCell ref="L29:N29"/>
    <mergeCell ref="AO29:AX29"/>
    <mergeCell ref="AY29:BH29"/>
    <mergeCell ref="C30:K30"/>
    <mergeCell ref="L30:N30"/>
    <mergeCell ref="AO30:AX30"/>
    <mergeCell ref="AY30:BH30"/>
    <mergeCell ref="C27:K27"/>
    <mergeCell ref="L27:N27"/>
    <mergeCell ref="AO27:AX27"/>
    <mergeCell ref="AY27:BH27"/>
    <mergeCell ref="C28:K28"/>
    <mergeCell ref="L28:N28"/>
    <mergeCell ref="AO28:AX28"/>
    <mergeCell ref="AY28:BH28"/>
    <mergeCell ref="AO24:AX24"/>
    <mergeCell ref="AY24:BH24"/>
    <mergeCell ref="AO25:AX25"/>
    <mergeCell ref="AY25:BH25"/>
    <mergeCell ref="AO26:AX26"/>
    <mergeCell ref="AY26:BH26"/>
    <mergeCell ref="D21:I23"/>
    <mergeCell ref="AO17:AX17"/>
    <mergeCell ref="AY17:BH17"/>
    <mergeCell ref="AO18:AX18"/>
    <mergeCell ref="AY18:BH18"/>
    <mergeCell ref="AO14:AX14"/>
    <mergeCell ref="AY14:BH14"/>
    <mergeCell ref="AO15:AX15"/>
    <mergeCell ref="AY15:BH15"/>
    <mergeCell ref="C16:I16"/>
    <mergeCell ref="J16:P16"/>
    <mergeCell ref="AO16:AX16"/>
    <mergeCell ref="AY16:BH16"/>
    <mergeCell ref="AO19:AX19"/>
    <mergeCell ref="AY19:BH19"/>
    <mergeCell ref="AO20:AX20"/>
    <mergeCell ref="AY20:BH20"/>
    <mergeCell ref="AO21:AX21"/>
    <mergeCell ref="AY21:BH21"/>
    <mergeCell ref="AO22:AX22"/>
    <mergeCell ref="AY22:BH22"/>
    <mergeCell ref="AO23:AX23"/>
    <mergeCell ref="AY23:BH23"/>
    <mergeCell ref="C12:H12"/>
    <mergeCell ref="AO12:AX12"/>
    <mergeCell ref="AY12:BH12"/>
    <mergeCell ref="AO13:AX13"/>
    <mergeCell ref="AY13:BH13"/>
    <mergeCell ref="X3:AD3"/>
    <mergeCell ref="D18:I18"/>
    <mergeCell ref="C3:I3"/>
    <mergeCell ref="J3:P3"/>
    <mergeCell ref="Q3:W3"/>
    <mergeCell ref="K18:P20"/>
    <mergeCell ref="D19:I20"/>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M72"/>
  <sheetViews>
    <sheetView showGridLines="0" tabSelected="1" topLeftCell="A10" zoomScale="90" zoomScaleNormal="90" workbookViewId="0">
      <selection activeCell="E37" sqref="E37"/>
    </sheetView>
  </sheetViews>
  <sheetFormatPr baseColWidth="10" defaultColWidth="11.42578125" defaultRowHeight="15" customHeight="1" x14ac:dyDescent="0.25"/>
  <cols>
    <col min="1" max="1" width="1.85546875" style="24" customWidth="1"/>
    <col min="2" max="2" width="12.28515625" style="2" bestFit="1" customWidth="1"/>
    <col min="3" max="3" width="13.28515625" style="2" customWidth="1"/>
    <col min="4" max="4" width="2.7109375" style="2" customWidth="1"/>
    <col min="5" max="5" width="25" style="2" bestFit="1" customWidth="1"/>
    <col min="6" max="6" width="2.7109375" style="2" customWidth="1"/>
    <col min="7" max="7" width="16.5703125" style="2" bestFit="1" customWidth="1"/>
    <col min="8" max="8" width="2.7109375" style="2" customWidth="1"/>
    <col min="9" max="9" width="14.7109375" style="2" bestFit="1" customWidth="1"/>
    <col min="10" max="10" width="2.7109375" style="2" customWidth="1"/>
    <col min="11" max="11" width="8.28515625" style="2" bestFit="1" customWidth="1"/>
    <col min="12" max="12" width="10.7109375" style="2" customWidth="1"/>
    <col min="13" max="13" width="5.85546875" style="2" customWidth="1"/>
    <col min="14" max="14" width="11.42578125" style="2"/>
    <col min="15" max="15" width="38.85546875" style="2" bestFit="1" customWidth="1"/>
    <col min="16" max="26" width="11.42578125" style="2"/>
    <col min="27" max="37" width="11.42578125" style="325"/>
    <col min="38" max="16384" width="11.42578125" style="2"/>
  </cols>
  <sheetData>
    <row r="1" spans="2:39" s="214" customFormat="1" ht="15" customHeight="1" x14ac:dyDescent="0.35">
      <c r="AA1" s="325"/>
      <c r="AB1" s="325"/>
      <c r="AC1" s="325"/>
      <c r="AD1" s="325"/>
      <c r="AE1" s="325"/>
      <c r="AF1" s="325"/>
      <c r="AG1" s="325"/>
      <c r="AH1" s="325"/>
      <c r="AI1" s="325"/>
      <c r="AJ1" s="325"/>
      <c r="AK1" s="325"/>
    </row>
    <row r="2" spans="2:39" s="214" customFormat="1" ht="15" customHeight="1" x14ac:dyDescent="0.25">
      <c r="B2" s="215" t="s">
        <v>129</v>
      </c>
      <c r="O2" s="242" t="s">
        <v>51</v>
      </c>
      <c r="P2" s="9"/>
      <c r="AA2" s="320"/>
      <c r="AB2" s="320" t="s">
        <v>24</v>
      </c>
      <c r="AC2" s="320" t="s">
        <v>57</v>
      </c>
      <c r="AD2" s="320" t="s">
        <v>20</v>
      </c>
      <c r="AE2" s="326" t="s">
        <v>91</v>
      </c>
      <c r="AF2" s="320" t="s">
        <v>92</v>
      </c>
      <c r="AG2" s="326" t="s">
        <v>93</v>
      </c>
      <c r="AH2" s="320"/>
      <c r="AI2" s="326" t="s">
        <v>286</v>
      </c>
      <c r="AJ2" s="326" t="s">
        <v>287</v>
      </c>
      <c r="AK2" s="326" t="s">
        <v>288</v>
      </c>
      <c r="AL2" s="321"/>
      <c r="AM2" s="321"/>
    </row>
    <row r="3" spans="2:39" ht="15" customHeight="1" x14ac:dyDescent="0.35">
      <c r="O3" s="8"/>
      <c r="P3" s="9"/>
      <c r="AA3" s="320" t="s">
        <v>58</v>
      </c>
      <c r="AB3" s="320">
        <v>40</v>
      </c>
      <c r="AC3" s="320">
        <v>2</v>
      </c>
      <c r="AD3" s="320">
        <v>2</v>
      </c>
      <c r="AE3" s="320" t="b">
        <f>IF(AND(AB3=Schichtplanrechner!$K$15,Schichtplanrechner!AC3=Schichtplanrechner!$AM$3,Schichtplanrechner!AD3=Schichtplanrechner!$K$30,Schichtplanrechner!$C$10&lt;21),TRUE,FALSE)</f>
        <v>0</v>
      </c>
      <c r="AF3" s="320" t="b">
        <f>IF(AND(AB3=Schichtplanrechner!$K$15,Schichtplanrechner!$C$10&lt;21),TRUE,FALSE)</f>
        <v>1</v>
      </c>
      <c r="AG3" s="320" t="b">
        <f>IF(AND(AB3=Schichtplanrechner!$K$15,Schichtplanrechner!AC3=Schichtplanrechner!$AM$3,Schichtplanrechner!$C$10&lt;21),TRUE,FALSE)</f>
        <v>0</v>
      </c>
      <c r="AH3" s="320">
        <f t="shared" ref="AH3:AH34" si="0">IF(AG3=TRUE,AD3,1000)</f>
        <v>1000</v>
      </c>
      <c r="AI3" s="320">
        <v>5</v>
      </c>
      <c r="AJ3" s="320">
        <v>5</v>
      </c>
      <c r="AK3" s="320">
        <v>0</v>
      </c>
      <c r="AL3" s="322" t="s">
        <v>90</v>
      </c>
      <c r="AM3" s="323">
        <f>ROWS(Schichtplanrechner!C7:C9)-COUNTIF(Schichtplanrechner!C7:C9,0)</f>
        <v>3</v>
      </c>
    </row>
    <row r="4" spans="2:39" ht="15" customHeight="1" x14ac:dyDescent="0.25">
      <c r="B4" s="2" t="s">
        <v>3</v>
      </c>
      <c r="C4" s="2" t="s">
        <v>4</v>
      </c>
      <c r="D4" s="2" t="s">
        <v>6</v>
      </c>
      <c r="E4" s="2" t="s">
        <v>5</v>
      </c>
      <c r="F4" s="2" t="s">
        <v>6</v>
      </c>
      <c r="G4" s="2" t="s">
        <v>7</v>
      </c>
      <c r="H4" s="2" t="s">
        <v>9</v>
      </c>
      <c r="I4" s="2" t="s">
        <v>10</v>
      </c>
      <c r="K4" s="2" t="s">
        <v>11</v>
      </c>
      <c r="O4" s="6" t="s">
        <v>18</v>
      </c>
      <c r="P4" s="216">
        <f>K24</f>
        <v>5</v>
      </c>
      <c r="AA4" s="320" t="s">
        <v>59</v>
      </c>
      <c r="AB4" s="320">
        <v>40</v>
      </c>
      <c r="AC4" s="320">
        <v>2</v>
      </c>
      <c r="AD4" s="320">
        <v>3</v>
      </c>
      <c r="AE4" s="320" t="b">
        <f>IF(AND(AB4=Schichtplanrechner!$K$15,Schichtplanrechner!AC4=Schichtplanrechner!$AM$3,Schichtplanrechner!AD4=Schichtplanrechner!$K$30,Schichtplanrechner!$C$10&lt;21),TRUE,FALSE)</f>
        <v>0</v>
      </c>
      <c r="AF4" s="320" t="b">
        <f>IF(AND(AB4=Schichtplanrechner!$K$15,Schichtplanrechner!$C$10&lt;21),TRUE,FALSE)</f>
        <v>1</v>
      </c>
      <c r="AG4" s="320" t="b">
        <f>IF(AND(AB4=Schichtplanrechner!$K$15,Schichtplanrechner!AC4=Schichtplanrechner!$AM$3,Schichtplanrechner!$C$10&lt;21),TRUE,FALSE)</f>
        <v>0</v>
      </c>
      <c r="AH4" s="320">
        <f t="shared" si="0"/>
        <v>1000</v>
      </c>
      <c r="AI4" s="320">
        <v>5</v>
      </c>
      <c r="AJ4" s="320">
        <v>5</v>
      </c>
      <c r="AK4" s="320">
        <v>0</v>
      </c>
      <c r="AL4" s="321"/>
      <c r="AM4" s="321"/>
    </row>
    <row r="5" spans="2:39" ht="15" customHeight="1" x14ac:dyDescent="0.35">
      <c r="E5" s="11" t="s">
        <v>50</v>
      </c>
      <c r="G5" s="2" t="s">
        <v>8</v>
      </c>
      <c r="I5" s="11" t="s">
        <v>50</v>
      </c>
      <c r="O5" s="6" t="s">
        <v>48</v>
      </c>
      <c r="P5" s="217">
        <v>52</v>
      </c>
      <c r="AA5" s="320" t="s">
        <v>60</v>
      </c>
      <c r="AB5" s="320">
        <v>44</v>
      </c>
      <c r="AC5" s="320">
        <v>2</v>
      </c>
      <c r="AD5" s="320">
        <v>2</v>
      </c>
      <c r="AE5" s="320" t="b">
        <f>IF(AND(AB5=Schichtplanrechner!$K$15,Schichtplanrechner!AC5=Schichtplanrechner!$AM$3,Schichtplanrechner!AD5=Schichtplanrechner!$K$30,Schichtplanrechner!$C$10&lt;21),TRUE,FALSE)</f>
        <v>0</v>
      </c>
      <c r="AF5" s="320" t="b">
        <f>IF(AND(AB5=Schichtplanrechner!$K$15,Schichtplanrechner!$C$10&lt;21),TRUE,FALSE)</f>
        <v>0</v>
      </c>
      <c r="AG5" s="320" t="b">
        <f>IF(AND(AB5=Schichtplanrechner!$K$15,Schichtplanrechner!AC5=Schichtplanrechner!$AM$3,Schichtplanrechner!$C$10&lt;21),TRUE,FALSE)</f>
        <v>0</v>
      </c>
      <c r="AH5" s="320">
        <f t="shared" si="0"/>
        <v>1000</v>
      </c>
      <c r="AI5" s="320">
        <v>6</v>
      </c>
      <c r="AJ5" s="320">
        <v>5</v>
      </c>
      <c r="AK5" s="320">
        <v>0</v>
      </c>
      <c r="AL5" s="321"/>
      <c r="AM5" s="321"/>
    </row>
    <row r="6" spans="2:39" ht="15" customHeight="1" x14ac:dyDescent="0.35">
      <c r="O6" s="6" t="s">
        <v>44</v>
      </c>
      <c r="P6" s="217">
        <f>P4*P5</f>
        <v>260</v>
      </c>
      <c r="AA6" s="320" t="s">
        <v>61</v>
      </c>
      <c r="AB6" s="320">
        <v>40</v>
      </c>
      <c r="AC6" s="320">
        <v>2</v>
      </c>
      <c r="AD6" s="320">
        <v>12</v>
      </c>
      <c r="AE6" s="320" t="b">
        <f>IF(AND(AB6=Schichtplanrechner!$K$15,Schichtplanrechner!AC6=Schichtplanrechner!$AM$3,Schichtplanrechner!AD6=Schichtplanrechner!$K$30,Schichtplanrechner!$C$10&lt;21),TRUE,FALSE)</f>
        <v>0</v>
      </c>
      <c r="AF6" s="320" t="b">
        <f>IF(AND(AB6=Schichtplanrechner!$K$15,Schichtplanrechner!$C$10&lt;21),TRUE,FALSE)</f>
        <v>1</v>
      </c>
      <c r="AG6" s="320" t="b">
        <f>IF(AND(AB6=Schichtplanrechner!$K$15,Schichtplanrechner!AC6=Schichtplanrechner!$AM$3,Schichtplanrechner!$C$10&lt;21),TRUE,FALSE)</f>
        <v>0</v>
      </c>
      <c r="AH6" s="320">
        <f t="shared" si="0"/>
        <v>1000</v>
      </c>
      <c r="AI6" s="320">
        <v>6</v>
      </c>
      <c r="AJ6" s="320">
        <v>5</v>
      </c>
      <c r="AK6" s="320">
        <v>0</v>
      </c>
      <c r="AL6" s="321"/>
      <c r="AM6" s="321"/>
    </row>
    <row r="7" spans="2:39" ht="15" customHeight="1" x14ac:dyDescent="0.25">
      <c r="B7" s="3" t="s">
        <v>0</v>
      </c>
      <c r="C7" s="343">
        <v>6</v>
      </c>
      <c r="D7" s="2" t="s">
        <v>6</v>
      </c>
      <c r="E7" s="314">
        <v>8</v>
      </c>
      <c r="F7" s="2" t="s">
        <v>6</v>
      </c>
      <c r="G7" s="343">
        <v>8</v>
      </c>
      <c r="H7" s="2" t="s">
        <v>9</v>
      </c>
      <c r="I7" s="4">
        <f>C7*E7*G7</f>
        <v>384</v>
      </c>
      <c r="J7" s="4"/>
      <c r="K7" s="4">
        <f>C7*G7</f>
        <v>48</v>
      </c>
      <c r="N7" s="16"/>
      <c r="O7" s="6" t="s">
        <v>47</v>
      </c>
      <c r="P7" s="344">
        <v>30</v>
      </c>
      <c r="AA7" s="320" t="s">
        <v>62</v>
      </c>
      <c r="AB7" s="320">
        <v>32</v>
      </c>
      <c r="AC7" s="320">
        <v>2</v>
      </c>
      <c r="AD7" s="320">
        <v>3</v>
      </c>
      <c r="AE7" s="320" t="b">
        <f>IF(AND(AB7=Schichtplanrechner!$K$15,Schichtplanrechner!AC7=Schichtplanrechner!$AM$3,Schichtplanrechner!AD7=Schichtplanrechner!$K$30,Schichtplanrechner!$C$10&lt;21),TRUE,FALSE)</f>
        <v>0</v>
      </c>
      <c r="AF7" s="320" t="b">
        <f>IF(AND(AB7=Schichtplanrechner!$K$15,Schichtplanrechner!$C$10&lt;21),TRUE,FALSE)</f>
        <v>0</v>
      </c>
      <c r="AG7" s="320" t="b">
        <f>IF(AND(AB7=Schichtplanrechner!$K$15,Schichtplanrechner!AC7=Schichtplanrechner!$AM$3,Schichtplanrechner!$C$10&lt;21),TRUE,FALSE)</f>
        <v>0</v>
      </c>
      <c r="AH7" s="320">
        <f t="shared" si="0"/>
        <v>1000</v>
      </c>
      <c r="AI7" s="320">
        <v>7</v>
      </c>
      <c r="AJ7" s="320">
        <v>5</v>
      </c>
      <c r="AK7" s="320">
        <v>0</v>
      </c>
      <c r="AL7" s="321"/>
      <c r="AM7" s="321"/>
    </row>
    <row r="8" spans="2:39" ht="15" customHeight="1" x14ac:dyDescent="0.25">
      <c r="B8" s="3" t="s">
        <v>1</v>
      </c>
      <c r="C8" s="343">
        <v>6</v>
      </c>
      <c r="D8" s="2" t="s">
        <v>6</v>
      </c>
      <c r="E8" s="314">
        <v>8</v>
      </c>
      <c r="F8" s="2" t="s">
        <v>6</v>
      </c>
      <c r="G8" s="314">
        <f>G7</f>
        <v>8</v>
      </c>
      <c r="H8" s="2" t="s">
        <v>9</v>
      </c>
      <c r="I8" s="4">
        <f>C8*E8*G8</f>
        <v>384</v>
      </c>
      <c r="J8" s="4"/>
      <c r="K8" s="4">
        <f>C8*G8</f>
        <v>48</v>
      </c>
      <c r="N8" s="16"/>
      <c r="O8" s="6" t="s">
        <v>46</v>
      </c>
      <c r="P8" s="344">
        <v>12</v>
      </c>
      <c r="AA8" s="320" t="s">
        <v>63</v>
      </c>
      <c r="AB8" s="320">
        <v>37.33</v>
      </c>
      <c r="AC8" s="320">
        <v>2</v>
      </c>
      <c r="AD8" s="320">
        <v>3</v>
      </c>
      <c r="AE8" s="320" t="b">
        <f>IF(AND(AB8=Schichtplanrechner!$K$15,Schichtplanrechner!AC8=Schichtplanrechner!$AM$3,Schichtplanrechner!AD8=Schichtplanrechner!$K$30,Schichtplanrechner!$C$10&lt;21),TRUE,FALSE)</f>
        <v>0</v>
      </c>
      <c r="AF8" s="320" t="b">
        <f>IF(AND(AB8=Schichtplanrechner!$K$15,Schichtplanrechner!$C$10&lt;21),TRUE,FALSE)</f>
        <v>0</v>
      </c>
      <c r="AG8" s="320" t="b">
        <f>IF(AND(AB8=Schichtplanrechner!$K$15,Schichtplanrechner!AC8=Schichtplanrechner!$AM$3,Schichtplanrechner!$C$10&lt;21),TRUE,FALSE)</f>
        <v>0</v>
      </c>
      <c r="AH8" s="320">
        <f t="shared" si="0"/>
        <v>1000</v>
      </c>
      <c r="AI8" s="320">
        <v>7</v>
      </c>
      <c r="AJ8" s="320">
        <v>7</v>
      </c>
      <c r="AK8" s="320">
        <v>0</v>
      </c>
      <c r="AL8" s="321"/>
      <c r="AM8" s="321"/>
    </row>
    <row r="9" spans="2:39" ht="15" customHeight="1" x14ac:dyDescent="0.35">
      <c r="B9" s="3" t="s">
        <v>2</v>
      </c>
      <c r="C9" s="343">
        <v>6</v>
      </c>
      <c r="D9" s="2" t="s">
        <v>6</v>
      </c>
      <c r="E9" s="314">
        <v>8</v>
      </c>
      <c r="F9" s="2" t="s">
        <v>6</v>
      </c>
      <c r="G9" s="314">
        <f>G7</f>
        <v>8</v>
      </c>
      <c r="H9" s="2" t="s">
        <v>9</v>
      </c>
      <c r="I9" s="5">
        <f>C9*E9*G9</f>
        <v>384</v>
      </c>
      <c r="J9" s="4"/>
      <c r="K9" s="5">
        <f>C9*G9</f>
        <v>48</v>
      </c>
      <c r="N9" s="16"/>
      <c r="O9" s="6" t="s">
        <v>241</v>
      </c>
      <c r="P9" s="344">
        <v>5</v>
      </c>
      <c r="AA9" s="320" t="s">
        <v>64</v>
      </c>
      <c r="AB9" s="320">
        <v>37.33</v>
      </c>
      <c r="AC9" s="320">
        <v>2</v>
      </c>
      <c r="AD9" s="320">
        <v>3</v>
      </c>
      <c r="AE9" s="320" t="b">
        <f>IF(AND(AB9=Schichtplanrechner!$K$15,Schichtplanrechner!AC9=Schichtplanrechner!$AM$3,Schichtplanrechner!AD9=Schichtplanrechner!$K$30,Schichtplanrechner!$C$10&lt;21),TRUE,FALSE)</f>
        <v>0</v>
      </c>
      <c r="AF9" s="320" t="b">
        <f>IF(AND(AB9=Schichtplanrechner!$K$15,Schichtplanrechner!$C$10&lt;21),TRUE,FALSE)</f>
        <v>0</v>
      </c>
      <c r="AG9" s="320" t="b">
        <f>IF(AND(AB9=Schichtplanrechner!$K$15,Schichtplanrechner!AC9=Schichtplanrechner!$AM$3,Schichtplanrechner!$C$10&lt;21),TRUE,FALSE)</f>
        <v>0</v>
      </c>
      <c r="AH9" s="320">
        <f t="shared" si="0"/>
        <v>1000</v>
      </c>
      <c r="AI9" s="320">
        <v>7</v>
      </c>
      <c r="AJ9" s="320">
        <v>7</v>
      </c>
      <c r="AK9" s="320">
        <v>0</v>
      </c>
      <c r="AL9" s="321"/>
      <c r="AM9" s="321"/>
    </row>
    <row r="10" spans="2:39" ht="15" customHeight="1" x14ac:dyDescent="0.35">
      <c r="B10" s="3" t="s">
        <v>41</v>
      </c>
      <c r="C10" s="311">
        <f>SUM(C7:C9)</f>
        <v>18</v>
      </c>
      <c r="I10" s="312">
        <f>SUM(I7:I9)</f>
        <v>1152</v>
      </c>
      <c r="J10" s="4"/>
      <c r="K10" s="312">
        <f>SUM(K7:K9)</f>
        <v>144</v>
      </c>
      <c r="N10" s="16"/>
      <c r="O10" s="6" t="s">
        <v>240</v>
      </c>
      <c r="P10" s="345">
        <v>7.0000000000000007E-2</v>
      </c>
      <c r="AA10" s="320" t="s">
        <v>65</v>
      </c>
      <c r="AB10" s="320">
        <v>36</v>
      </c>
      <c r="AC10" s="320">
        <v>2</v>
      </c>
      <c r="AD10" s="320">
        <v>4</v>
      </c>
      <c r="AE10" s="320" t="b">
        <f>IF(AND(AB10=Schichtplanrechner!$K$15,Schichtplanrechner!AC10=Schichtplanrechner!$AM$3,Schichtplanrechner!AD10=Schichtplanrechner!$K$30,Schichtplanrechner!$C$10&lt;21),TRUE,FALSE)</f>
        <v>0</v>
      </c>
      <c r="AF10" s="320" t="b">
        <f>IF(AND(AB10=Schichtplanrechner!$K$15,Schichtplanrechner!$C$10&lt;21),TRUE,FALSE)</f>
        <v>0</v>
      </c>
      <c r="AG10" s="320" t="b">
        <f>IF(AND(AB10=Schichtplanrechner!$K$15,Schichtplanrechner!AC10=Schichtplanrechner!$AM$3,Schichtplanrechner!$C$10&lt;21),TRUE,FALSE)</f>
        <v>0</v>
      </c>
      <c r="AH10" s="320">
        <f t="shared" si="0"/>
        <v>1000</v>
      </c>
      <c r="AI10" s="320">
        <v>6</v>
      </c>
      <c r="AJ10" s="320">
        <v>5</v>
      </c>
      <c r="AK10" s="320">
        <v>0</v>
      </c>
      <c r="AL10" s="321"/>
      <c r="AM10" s="321"/>
    </row>
    <row r="11" spans="2:39" ht="15" customHeight="1" x14ac:dyDescent="0.35">
      <c r="I11" s="4"/>
      <c r="J11" s="4"/>
      <c r="K11" s="4"/>
      <c r="N11" s="16"/>
      <c r="O11" s="6" t="s">
        <v>45</v>
      </c>
      <c r="P11" s="218">
        <f>(P6-P7-P8-P9)*(1-P10)</f>
        <v>198.08999999999997</v>
      </c>
      <c r="AA11" s="320" t="s">
        <v>66</v>
      </c>
      <c r="AB11" s="320">
        <v>40</v>
      </c>
      <c r="AC11" s="320">
        <v>3</v>
      </c>
      <c r="AD11" s="320">
        <v>3</v>
      </c>
      <c r="AE11" s="320" t="b">
        <f>IF(AND(AB11=Schichtplanrechner!$K$15,Schichtplanrechner!AC11=Schichtplanrechner!$AM$3,Schichtplanrechner!AD11=Schichtplanrechner!$K$30,Schichtplanrechner!$C$10&lt;21),TRUE,FALSE)</f>
        <v>0</v>
      </c>
      <c r="AF11" s="320" t="b">
        <f>IF(AND(AB11=Schichtplanrechner!$K$15,Schichtplanrechner!$C$10&lt;21),TRUE,FALSE)</f>
        <v>1</v>
      </c>
      <c r="AG11" s="320" t="b">
        <f>IF(AND(AB11=Schichtplanrechner!$K$15,Schichtplanrechner!AC11=Schichtplanrechner!$AM$3,Schichtplanrechner!$C$10&lt;21),TRUE,FALSE)</f>
        <v>1</v>
      </c>
      <c r="AH11" s="320">
        <f t="shared" si="0"/>
        <v>3</v>
      </c>
      <c r="AI11" s="320">
        <v>5</v>
      </c>
      <c r="AJ11" s="320">
        <v>5</v>
      </c>
      <c r="AK11" s="320">
        <v>5</v>
      </c>
      <c r="AL11" s="321"/>
      <c r="AM11" s="321"/>
    </row>
    <row r="12" spans="2:39" ht="15" customHeight="1" x14ac:dyDescent="0.25">
      <c r="B12" s="352" t="s">
        <v>21</v>
      </c>
      <c r="C12" s="352"/>
      <c r="D12" s="349" t="s">
        <v>9</v>
      </c>
      <c r="E12" s="356" t="s">
        <v>13</v>
      </c>
      <c r="F12" s="356"/>
      <c r="G12" s="356"/>
      <c r="H12" s="349" t="s">
        <v>9</v>
      </c>
      <c r="I12" s="5">
        <f>I10</f>
        <v>1152</v>
      </c>
      <c r="J12" s="353" t="s">
        <v>9</v>
      </c>
      <c r="K12" s="355">
        <f>I12/I13</f>
        <v>144</v>
      </c>
      <c r="L12" s="349" t="s">
        <v>49</v>
      </c>
      <c r="N12" s="16"/>
      <c r="O12" s="6" t="s">
        <v>128</v>
      </c>
      <c r="P12" s="219">
        <f>P11/P6</f>
        <v>0.76188461538461527</v>
      </c>
      <c r="AA12" s="320" t="s">
        <v>67</v>
      </c>
      <c r="AB12" s="320">
        <v>40</v>
      </c>
      <c r="AC12" s="320">
        <v>3</v>
      </c>
      <c r="AD12" s="320">
        <v>3</v>
      </c>
      <c r="AE12" s="320" t="b">
        <f>IF(AND(AB12=Schichtplanrechner!$K$15,Schichtplanrechner!AC12=Schichtplanrechner!$AM$3,Schichtplanrechner!AD12=Schichtplanrechner!$K$30,Schichtplanrechner!$C$10&lt;21),TRUE,FALSE)</f>
        <v>0</v>
      </c>
      <c r="AF12" s="320" t="b">
        <f>IF(AND(AB12=Schichtplanrechner!$K$15,Schichtplanrechner!$C$10&lt;21),TRUE,FALSE)</f>
        <v>1</v>
      </c>
      <c r="AG12" s="320" t="b">
        <f>IF(AND(AB12=Schichtplanrechner!$K$15,Schichtplanrechner!AC12=Schichtplanrechner!$AM$3,Schichtplanrechner!$C$10&lt;21),TRUE,FALSE)</f>
        <v>1</v>
      </c>
      <c r="AH12" s="320">
        <f t="shared" si="0"/>
        <v>3</v>
      </c>
      <c r="AI12" s="324">
        <v>5</v>
      </c>
      <c r="AJ12" s="324">
        <v>5</v>
      </c>
      <c r="AK12" s="324">
        <v>5</v>
      </c>
      <c r="AL12" s="321"/>
      <c r="AM12" s="321"/>
    </row>
    <row r="13" spans="2:39" ht="15" customHeight="1" x14ac:dyDescent="0.25">
      <c r="B13" s="352"/>
      <c r="C13" s="352"/>
      <c r="D13" s="349"/>
      <c r="E13" s="349" t="s">
        <v>43</v>
      </c>
      <c r="F13" s="349"/>
      <c r="G13" s="349"/>
      <c r="H13" s="349"/>
      <c r="I13" s="13">
        <f>SUM(G7:G9)/COUNTIF(G7:G9,"&gt;0")</f>
        <v>8</v>
      </c>
      <c r="J13" s="353"/>
      <c r="K13" s="355"/>
      <c r="L13" s="349"/>
      <c r="N13" s="16"/>
      <c r="O13" s="6" t="s">
        <v>127</v>
      </c>
      <c r="P13" s="219">
        <f>1-P12</f>
        <v>0.23811538461538473</v>
      </c>
      <c r="AA13" s="320" t="s">
        <v>68</v>
      </c>
      <c r="AB13" s="320">
        <v>40</v>
      </c>
      <c r="AC13" s="320">
        <v>3</v>
      </c>
      <c r="AD13" s="320">
        <v>3</v>
      </c>
      <c r="AE13" s="320" t="b">
        <f>IF(AND(AB13=Schichtplanrechner!$K$15,Schichtplanrechner!AC13=Schichtplanrechner!$AM$3,Schichtplanrechner!AD13=Schichtplanrechner!$K$30,Schichtplanrechner!$C$10&lt;21),TRUE,FALSE)</f>
        <v>0</v>
      </c>
      <c r="AF13" s="320" t="b">
        <f>IF(AND(AB13=Schichtplanrechner!$K$15,Schichtplanrechner!$C$10&lt;21),TRUE,FALSE)</f>
        <v>1</v>
      </c>
      <c r="AG13" s="320" t="b">
        <f>IF(AND(AB13=Schichtplanrechner!$K$15,Schichtplanrechner!AC13=Schichtplanrechner!$AM$3,Schichtplanrechner!$C$10&lt;21),TRUE,FALSE)</f>
        <v>1</v>
      </c>
      <c r="AH13" s="320">
        <f t="shared" si="0"/>
        <v>3</v>
      </c>
      <c r="AI13" s="324">
        <v>5</v>
      </c>
      <c r="AJ13" s="324">
        <v>5</v>
      </c>
      <c r="AK13" s="324">
        <v>5</v>
      </c>
      <c r="AL13" s="321"/>
      <c r="AM13" s="321"/>
    </row>
    <row r="14" spans="2:39" ht="15" customHeight="1" x14ac:dyDescent="0.35">
      <c r="I14" s="4"/>
      <c r="J14" s="4"/>
      <c r="K14" s="4"/>
      <c r="N14" s="16"/>
      <c r="O14" s="6" t="s">
        <v>23</v>
      </c>
      <c r="P14" s="216">
        <f>1/(1-P13)</f>
        <v>1.3125347064465649</v>
      </c>
      <c r="AA14" s="320" t="s">
        <v>69</v>
      </c>
      <c r="AB14" s="320">
        <v>40</v>
      </c>
      <c r="AC14" s="320">
        <v>3</v>
      </c>
      <c r="AD14" s="320">
        <v>5</v>
      </c>
      <c r="AE14" s="320" t="b">
        <f>IF(AND(AB14=Schichtplanrechner!$K$15,Schichtplanrechner!AC14=Schichtplanrechner!$AM$3,Schichtplanrechner!AD14=Schichtplanrechner!$K$30,Schichtplanrechner!$C$10&lt;21),TRUE,FALSE)</f>
        <v>0</v>
      </c>
      <c r="AF14" s="320" t="b">
        <f>IF(AND(AB14=Schichtplanrechner!$K$15,Schichtplanrechner!$C$10&lt;21),TRUE,FALSE)</f>
        <v>1</v>
      </c>
      <c r="AG14" s="320" t="b">
        <f>IF(AND(AB14=Schichtplanrechner!$K$15,Schichtplanrechner!AC14=Schichtplanrechner!$AM$3,Schichtplanrechner!$C$10&lt;21),TRUE,FALSE)</f>
        <v>1</v>
      </c>
      <c r="AH14" s="320">
        <f t="shared" si="0"/>
        <v>5</v>
      </c>
      <c r="AI14" s="324">
        <v>5</v>
      </c>
      <c r="AJ14" s="324">
        <v>5</v>
      </c>
      <c r="AK14" s="324">
        <v>5</v>
      </c>
      <c r="AL14" s="321"/>
      <c r="AM14" s="321"/>
    </row>
    <row r="15" spans="2:39" ht="15" customHeight="1" x14ac:dyDescent="0.25">
      <c r="B15" s="352" t="s">
        <v>14</v>
      </c>
      <c r="C15" s="352"/>
      <c r="E15" s="357" t="s">
        <v>42</v>
      </c>
      <c r="F15" s="357"/>
      <c r="G15" s="357"/>
      <c r="H15" s="357"/>
      <c r="I15" s="357"/>
      <c r="J15" s="353" t="s">
        <v>9</v>
      </c>
      <c r="K15" s="354">
        <v>40</v>
      </c>
      <c r="L15" s="349" t="s">
        <v>49</v>
      </c>
      <c r="N15" s="16"/>
      <c r="O15" s="6"/>
      <c r="P15" s="220"/>
      <c r="AA15" s="320" t="s">
        <v>70</v>
      </c>
      <c r="AB15" s="320">
        <v>32</v>
      </c>
      <c r="AC15" s="320">
        <v>3</v>
      </c>
      <c r="AD15" s="320">
        <v>4</v>
      </c>
      <c r="AE15" s="320" t="b">
        <f>IF(AND(AB15=Schichtplanrechner!$K$15,Schichtplanrechner!AC15=Schichtplanrechner!$AM$3,Schichtplanrechner!AD15=Schichtplanrechner!$K$30,Schichtplanrechner!$C$10&lt;21),TRUE,FALSE)</f>
        <v>0</v>
      </c>
      <c r="AF15" s="320" t="b">
        <f>IF(AND(AB15=Schichtplanrechner!$K$15,Schichtplanrechner!$C$10&lt;21),TRUE,FALSE)</f>
        <v>0</v>
      </c>
      <c r="AG15" s="320" t="b">
        <f>IF(AND(AB15=Schichtplanrechner!$K$15,Schichtplanrechner!AC15=Schichtplanrechner!$AM$3,Schichtplanrechner!$C$10&lt;21),TRUE,FALSE)</f>
        <v>0</v>
      </c>
      <c r="AH15" s="320">
        <f t="shared" si="0"/>
        <v>1000</v>
      </c>
      <c r="AI15" s="324">
        <v>5</v>
      </c>
      <c r="AJ15" s="324">
        <v>5</v>
      </c>
      <c r="AK15" s="324">
        <v>6</v>
      </c>
      <c r="AL15" s="321"/>
      <c r="AM15" s="321"/>
    </row>
    <row r="16" spans="2:39" ht="15" customHeight="1" thickBot="1" x14ac:dyDescent="0.3">
      <c r="B16" s="352"/>
      <c r="C16" s="352"/>
      <c r="E16" s="357"/>
      <c r="F16" s="357"/>
      <c r="G16" s="357"/>
      <c r="H16" s="357"/>
      <c r="I16" s="357"/>
      <c r="J16" s="353"/>
      <c r="K16" s="354"/>
      <c r="L16" s="349"/>
      <c r="N16" s="16"/>
      <c r="O16" s="6" t="s">
        <v>295</v>
      </c>
      <c r="P16" s="218">
        <f>K18</f>
        <v>29</v>
      </c>
      <c r="AA16" s="320" t="s">
        <v>71</v>
      </c>
      <c r="AB16" s="320">
        <v>34</v>
      </c>
      <c r="AC16" s="320">
        <v>3</v>
      </c>
      <c r="AD16" s="320">
        <v>4</v>
      </c>
      <c r="AE16" s="320" t="b">
        <f>IF(AND(AB16=Schichtplanrechner!$K$15,Schichtplanrechner!AC16=Schichtplanrechner!$AM$3,Schichtplanrechner!AD16=Schichtplanrechner!$K$30,Schichtplanrechner!$C$10&lt;21),TRUE,FALSE)</f>
        <v>0</v>
      </c>
      <c r="AF16" s="320" t="b">
        <f>IF(AND(AB16=Schichtplanrechner!$K$15,Schichtplanrechner!$C$10&lt;21),TRUE,FALSE)</f>
        <v>0</v>
      </c>
      <c r="AG16" s="320" t="b">
        <f>IF(AND(AB16=Schichtplanrechner!$K$15,Schichtplanrechner!AC16=Schichtplanrechner!$AM$3,Schichtplanrechner!$C$10&lt;21),TRUE,FALSE)</f>
        <v>0</v>
      </c>
      <c r="AH16" s="320">
        <f t="shared" si="0"/>
        <v>1000</v>
      </c>
      <c r="AI16" s="324">
        <v>6</v>
      </c>
      <c r="AJ16" s="324">
        <v>5</v>
      </c>
      <c r="AK16" s="324">
        <v>6</v>
      </c>
      <c r="AL16" s="321"/>
      <c r="AM16" s="321"/>
    </row>
    <row r="17" spans="2:39" ht="15" customHeight="1" thickTop="1" x14ac:dyDescent="0.35">
      <c r="I17" s="4"/>
      <c r="J17" s="4"/>
      <c r="K17" s="4"/>
      <c r="N17" s="16"/>
      <c r="O17" s="221" t="s">
        <v>296</v>
      </c>
      <c r="P17" s="313">
        <f>ROUNDUP(P16*P14,0)</f>
        <v>39</v>
      </c>
      <c r="AA17" s="320" t="s">
        <v>72</v>
      </c>
      <c r="AB17" s="320">
        <v>38.86</v>
      </c>
      <c r="AC17" s="320">
        <v>3</v>
      </c>
      <c r="AD17" s="320">
        <v>7</v>
      </c>
      <c r="AE17" s="320" t="b">
        <f>IF(AND(AB17=Schichtplanrechner!$K$15,Schichtplanrechner!AC17=Schichtplanrechner!$AM$3,Schichtplanrechner!AD17=Schichtplanrechner!$K$30,Schichtplanrechner!$C$10&lt;21),TRUE,FALSE)</f>
        <v>0</v>
      </c>
      <c r="AF17" s="320" t="b">
        <f>IF(AND(AB17=Schichtplanrechner!$K$15,Schichtplanrechner!$C$10&lt;21),TRUE,FALSE)</f>
        <v>0</v>
      </c>
      <c r="AG17" s="320" t="b">
        <f>IF(AND(AB17=Schichtplanrechner!$K$15,Schichtplanrechner!AC17=Schichtplanrechner!$AM$3,Schichtplanrechner!$C$10&lt;21),TRUE,FALSE)</f>
        <v>0</v>
      </c>
      <c r="AH17" s="320">
        <f t="shared" si="0"/>
        <v>1000</v>
      </c>
      <c r="AI17" s="324">
        <v>6</v>
      </c>
      <c r="AJ17" s="324">
        <v>5</v>
      </c>
      <c r="AK17" s="324">
        <v>6</v>
      </c>
      <c r="AL17" s="321"/>
      <c r="AM17" s="321"/>
    </row>
    <row r="18" spans="2:39" ht="15" customHeight="1" x14ac:dyDescent="0.25">
      <c r="B18" s="352" t="s">
        <v>297</v>
      </c>
      <c r="C18" s="352"/>
      <c r="D18" s="349" t="s">
        <v>9</v>
      </c>
      <c r="E18" s="356" t="s">
        <v>13</v>
      </c>
      <c r="F18" s="356"/>
      <c r="G18" s="356"/>
      <c r="H18" s="349" t="s">
        <v>9</v>
      </c>
      <c r="I18" s="5">
        <f>I10</f>
        <v>1152</v>
      </c>
      <c r="J18" s="353" t="s">
        <v>9</v>
      </c>
      <c r="K18" s="358">
        <f>ROUNDUP(I18/I19,0)</f>
        <v>29</v>
      </c>
      <c r="L18" s="349" t="s">
        <v>15</v>
      </c>
      <c r="N18" s="16"/>
      <c r="AA18" s="320" t="s">
        <v>73</v>
      </c>
      <c r="AB18" s="320">
        <v>36</v>
      </c>
      <c r="AC18" s="320">
        <v>3</v>
      </c>
      <c r="AD18" s="320">
        <v>4</v>
      </c>
      <c r="AE18" s="320" t="b">
        <f>IF(AND(AB18=Schichtplanrechner!$K$15,Schichtplanrechner!AC18=Schichtplanrechner!$AM$3,Schichtplanrechner!AD18=Schichtplanrechner!$K$30,Schichtplanrechner!$C$10&lt;21),TRUE,FALSE)</f>
        <v>0</v>
      </c>
      <c r="AF18" s="320" t="b">
        <f>IF(AND(AB18=Schichtplanrechner!$K$15,Schichtplanrechner!$C$10&lt;21),TRUE,FALSE)</f>
        <v>0</v>
      </c>
      <c r="AG18" s="320" t="b">
        <f>IF(AND(AB18=Schichtplanrechner!$K$15,Schichtplanrechner!AC18=Schichtplanrechner!$AM$3,Schichtplanrechner!$C$10&lt;21),TRUE,FALSE)</f>
        <v>0</v>
      </c>
      <c r="AH18" s="320">
        <f t="shared" si="0"/>
        <v>1000</v>
      </c>
      <c r="AI18" s="324">
        <v>6</v>
      </c>
      <c r="AJ18" s="324">
        <v>6</v>
      </c>
      <c r="AK18" s="324">
        <v>6</v>
      </c>
      <c r="AL18" s="321"/>
      <c r="AM18" s="321"/>
    </row>
    <row r="19" spans="2:39" ht="15" customHeight="1" x14ac:dyDescent="0.25">
      <c r="B19" s="352"/>
      <c r="C19" s="352"/>
      <c r="D19" s="349"/>
      <c r="E19" s="349" t="s">
        <v>14</v>
      </c>
      <c r="F19" s="349"/>
      <c r="G19" s="349"/>
      <c r="H19" s="349"/>
      <c r="I19" s="4">
        <f>K15</f>
        <v>40</v>
      </c>
      <c r="J19" s="353"/>
      <c r="K19" s="358"/>
      <c r="L19" s="349"/>
      <c r="N19" s="16"/>
      <c r="AA19" s="320" t="s">
        <v>74</v>
      </c>
      <c r="AB19" s="320">
        <v>36</v>
      </c>
      <c r="AC19" s="320">
        <v>3</v>
      </c>
      <c r="AD19" s="320">
        <v>4</v>
      </c>
      <c r="AE19" s="320" t="b">
        <f>IF(AND(AB19=Schichtplanrechner!$K$15,Schichtplanrechner!AC19=Schichtplanrechner!$AM$3,Schichtplanrechner!AD19=Schichtplanrechner!$K$30,Schichtplanrechner!$C$10&lt;21),TRUE,FALSE)</f>
        <v>0</v>
      </c>
      <c r="AF19" s="320" t="b">
        <f>IF(AND(AB19=Schichtplanrechner!$K$15,Schichtplanrechner!$C$10&lt;21),TRUE,FALSE)</f>
        <v>0</v>
      </c>
      <c r="AG19" s="320" t="b">
        <f>IF(AND(AB19=Schichtplanrechner!$K$15,Schichtplanrechner!AC19=Schichtplanrechner!$AM$3,Schichtplanrechner!$C$10&lt;21),TRUE,FALSE)</f>
        <v>0</v>
      </c>
      <c r="AH19" s="320">
        <f t="shared" si="0"/>
        <v>1000</v>
      </c>
      <c r="AI19" s="324">
        <v>6</v>
      </c>
      <c r="AJ19" s="324">
        <v>6</v>
      </c>
      <c r="AK19" s="324">
        <v>6</v>
      </c>
      <c r="AL19" s="321"/>
      <c r="AM19" s="321"/>
    </row>
    <row r="20" spans="2:39" ht="15" customHeight="1" x14ac:dyDescent="0.35">
      <c r="I20" s="4"/>
      <c r="J20" s="4"/>
      <c r="K20" s="4"/>
      <c r="N20" s="16"/>
      <c r="AA20" s="320" t="s">
        <v>75</v>
      </c>
      <c r="AB20" s="320">
        <v>36</v>
      </c>
      <c r="AC20" s="320">
        <v>3</v>
      </c>
      <c r="AD20" s="320">
        <v>4</v>
      </c>
      <c r="AE20" s="320" t="b">
        <f>IF(AND(AB20=Schichtplanrechner!$K$15,Schichtplanrechner!AC20=Schichtplanrechner!$AM$3,Schichtplanrechner!AD20=Schichtplanrechner!$K$30,Schichtplanrechner!$C$10&lt;21),TRUE,FALSE)</f>
        <v>0</v>
      </c>
      <c r="AF20" s="320" t="b">
        <f>IF(AND(AB20=Schichtplanrechner!$K$15,Schichtplanrechner!$C$10&lt;21),TRUE,FALSE)</f>
        <v>0</v>
      </c>
      <c r="AG20" s="320" t="b">
        <f>IF(AND(AB20=Schichtplanrechner!$K$15,Schichtplanrechner!AC20=Schichtplanrechner!$AM$3,Schichtplanrechner!$C$10&lt;21),TRUE,FALSE)</f>
        <v>0</v>
      </c>
      <c r="AH20" s="320">
        <f t="shared" si="0"/>
        <v>1000</v>
      </c>
      <c r="AI20" s="324">
        <v>6</v>
      </c>
      <c r="AJ20" s="324">
        <v>6</v>
      </c>
      <c r="AK20" s="324">
        <v>6</v>
      </c>
      <c r="AL20" s="321"/>
      <c r="AM20" s="321"/>
    </row>
    <row r="21" spans="2:39" ht="15" customHeight="1" x14ac:dyDescent="0.25">
      <c r="B21" s="359" t="s">
        <v>16</v>
      </c>
      <c r="C21" s="352"/>
      <c r="D21" s="349" t="s">
        <v>9</v>
      </c>
      <c r="E21" s="356" t="s">
        <v>13</v>
      </c>
      <c r="F21" s="356"/>
      <c r="G21" s="356"/>
      <c r="H21" s="349" t="s">
        <v>9</v>
      </c>
      <c r="I21" s="5">
        <f>I10</f>
        <v>1152</v>
      </c>
      <c r="J21" s="353" t="s">
        <v>9</v>
      </c>
      <c r="K21" s="355">
        <f>I21/I22</f>
        <v>8</v>
      </c>
      <c r="L21" s="349" t="s">
        <v>49</v>
      </c>
      <c r="N21" s="16"/>
      <c r="O21" s="10" t="s">
        <v>277</v>
      </c>
      <c r="AA21" s="320" t="s">
        <v>76</v>
      </c>
      <c r="AB21" s="320">
        <v>36</v>
      </c>
      <c r="AC21" s="320">
        <v>3</v>
      </c>
      <c r="AD21" s="320">
        <v>4</v>
      </c>
      <c r="AE21" s="320" t="b">
        <f>IF(AND(AB21=Schichtplanrechner!$K$15,Schichtplanrechner!AC21=Schichtplanrechner!$AM$3,Schichtplanrechner!AD21=Schichtplanrechner!$K$30,Schichtplanrechner!$C$10&lt;21),TRUE,FALSE)</f>
        <v>0</v>
      </c>
      <c r="AF21" s="320" t="b">
        <f>IF(AND(AB21=Schichtplanrechner!$K$15,Schichtplanrechner!$C$10&lt;21),TRUE,FALSE)</f>
        <v>0</v>
      </c>
      <c r="AG21" s="320" t="b">
        <f>IF(AND(AB21=Schichtplanrechner!$K$15,Schichtplanrechner!AC21=Schichtplanrechner!$AM$3,Schichtplanrechner!$C$10&lt;21),TRUE,FALSE)</f>
        <v>0</v>
      </c>
      <c r="AH21" s="320">
        <f t="shared" si="0"/>
        <v>1000</v>
      </c>
      <c r="AI21" s="324">
        <v>6</v>
      </c>
      <c r="AJ21" s="324">
        <v>6</v>
      </c>
      <c r="AK21" s="324">
        <v>6</v>
      </c>
      <c r="AL21" s="321"/>
      <c r="AM21" s="321"/>
    </row>
    <row r="22" spans="2:39" ht="15" customHeight="1" x14ac:dyDescent="0.25">
      <c r="B22" s="352"/>
      <c r="C22" s="352"/>
      <c r="D22" s="349"/>
      <c r="E22" s="349" t="s">
        <v>17</v>
      </c>
      <c r="F22" s="349"/>
      <c r="G22" s="349"/>
      <c r="H22" s="349"/>
      <c r="I22" s="4">
        <f>K10</f>
        <v>144</v>
      </c>
      <c r="J22" s="353"/>
      <c r="K22" s="355"/>
      <c r="L22" s="349"/>
      <c r="N22" s="16"/>
      <c r="Q22" s="251"/>
      <c r="AA22" s="320" t="s">
        <v>77</v>
      </c>
      <c r="AB22" s="320">
        <v>36</v>
      </c>
      <c r="AC22" s="320">
        <v>3</v>
      </c>
      <c r="AD22" s="320">
        <v>4</v>
      </c>
      <c r="AE22" s="320" t="b">
        <f>IF(AND(AB22=Schichtplanrechner!$K$15,Schichtplanrechner!AC22=Schichtplanrechner!$AM$3,Schichtplanrechner!AD22=Schichtplanrechner!$K$30,Schichtplanrechner!$C$10&lt;21),TRUE,FALSE)</f>
        <v>0</v>
      </c>
      <c r="AF22" s="320" t="b">
        <f>IF(AND(AB22=Schichtplanrechner!$K$15,Schichtplanrechner!$C$10&lt;21),TRUE,FALSE)</f>
        <v>0</v>
      </c>
      <c r="AG22" s="320" t="b">
        <f>IF(AND(AB22=Schichtplanrechner!$K$15,Schichtplanrechner!AC22=Schichtplanrechner!$AM$3,Schichtplanrechner!$C$10&lt;21),TRUE,FALSE)</f>
        <v>0</v>
      </c>
      <c r="AH22" s="320">
        <f t="shared" si="0"/>
        <v>1000</v>
      </c>
      <c r="AI22" s="324">
        <v>6</v>
      </c>
      <c r="AJ22" s="324">
        <v>6</v>
      </c>
      <c r="AK22" s="324">
        <v>6</v>
      </c>
      <c r="AL22" s="321"/>
      <c r="AM22" s="321"/>
    </row>
    <row r="23" spans="2:39" ht="15" customHeight="1" x14ac:dyDescent="0.25">
      <c r="I23" s="4"/>
      <c r="J23" s="4"/>
      <c r="K23" s="4"/>
      <c r="N23" s="16"/>
      <c r="O23" s="253" t="s">
        <v>285</v>
      </c>
      <c r="P23" s="346">
        <v>9.8000000000000007</v>
      </c>
      <c r="Q23" s="251"/>
      <c r="AA23" s="320" t="s">
        <v>78</v>
      </c>
      <c r="AB23" s="320">
        <v>41.14</v>
      </c>
      <c r="AC23" s="320">
        <v>3</v>
      </c>
      <c r="AD23" s="320">
        <v>7</v>
      </c>
      <c r="AE23" s="320" t="b">
        <f>IF(AND(AB23=Schichtplanrechner!$K$15,Schichtplanrechner!AC23=Schichtplanrechner!$AM$3,Schichtplanrechner!AD23=Schichtplanrechner!$K$30,Schichtplanrechner!$C$10&lt;21),TRUE,FALSE)</f>
        <v>0</v>
      </c>
      <c r="AF23" s="320" t="b">
        <f>IF(AND(AB23=Schichtplanrechner!$K$15,Schichtplanrechner!$C$10&lt;21),TRUE,FALSE)</f>
        <v>0</v>
      </c>
      <c r="AG23" s="320" t="b">
        <f>IF(AND(AB23=Schichtplanrechner!$K$15,Schichtplanrechner!AC23=Schichtplanrechner!$AM$3,Schichtplanrechner!$C$10&lt;21),TRUE,FALSE)</f>
        <v>0</v>
      </c>
      <c r="AH23" s="320">
        <f t="shared" si="0"/>
        <v>1000</v>
      </c>
      <c r="AI23" s="324">
        <v>6</v>
      </c>
      <c r="AJ23" s="324">
        <v>6</v>
      </c>
      <c r="AK23" s="324">
        <v>6</v>
      </c>
      <c r="AL23" s="321"/>
      <c r="AM23" s="321"/>
    </row>
    <row r="24" spans="2:39" ht="15" customHeight="1" x14ac:dyDescent="0.25">
      <c r="B24" s="359" t="s">
        <v>18</v>
      </c>
      <c r="C24" s="352"/>
      <c r="D24" s="349" t="s">
        <v>9</v>
      </c>
      <c r="E24" s="356" t="s">
        <v>14</v>
      </c>
      <c r="F24" s="356"/>
      <c r="G24" s="356"/>
      <c r="H24" s="349" t="s">
        <v>9</v>
      </c>
      <c r="I24" s="5">
        <f>K15</f>
        <v>40</v>
      </c>
      <c r="J24" s="353" t="s">
        <v>9</v>
      </c>
      <c r="K24" s="355">
        <f>I24/I25</f>
        <v>5</v>
      </c>
      <c r="L24" s="349" t="s">
        <v>131</v>
      </c>
      <c r="M24" s="3"/>
      <c r="N24" s="16"/>
      <c r="O24" s="250" t="s">
        <v>247</v>
      </c>
      <c r="P24" s="347">
        <v>0</v>
      </c>
      <c r="Q24" s="252"/>
      <c r="AA24" s="320" t="s">
        <v>79</v>
      </c>
      <c r="AB24" s="320">
        <v>38</v>
      </c>
      <c r="AC24" s="320">
        <v>3</v>
      </c>
      <c r="AD24" s="320">
        <v>4</v>
      </c>
      <c r="AE24" s="320" t="b">
        <f>IF(AND(AB24=Schichtplanrechner!$K$15,Schichtplanrechner!AC24=Schichtplanrechner!$AM$3,Schichtplanrechner!AD24=Schichtplanrechner!$K$30,Schichtplanrechner!$C$10&lt;21),TRUE,FALSE)</f>
        <v>0</v>
      </c>
      <c r="AF24" s="320" t="b">
        <f>IF(AND(AB24=Schichtplanrechner!$K$15,Schichtplanrechner!$C$10&lt;21),TRUE,FALSE)</f>
        <v>0</v>
      </c>
      <c r="AG24" s="320" t="b">
        <f>IF(AND(AB24=Schichtplanrechner!$K$15,Schichtplanrechner!AC24=Schichtplanrechner!$AM$3,Schichtplanrechner!$C$10&lt;21),TRUE,FALSE)</f>
        <v>0</v>
      </c>
      <c r="AH24" s="320">
        <f t="shared" si="0"/>
        <v>1000</v>
      </c>
      <c r="AI24" s="324">
        <v>6</v>
      </c>
      <c r="AJ24" s="324">
        <v>6</v>
      </c>
      <c r="AK24" s="324">
        <v>7</v>
      </c>
      <c r="AL24" s="321"/>
      <c r="AM24" s="321"/>
    </row>
    <row r="25" spans="2:39" ht="15" customHeight="1" x14ac:dyDescent="0.25">
      <c r="B25" s="352"/>
      <c r="C25" s="352"/>
      <c r="D25" s="349"/>
      <c r="E25" s="349" t="s">
        <v>19</v>
      </c>
      <c r="F25" s="349"/>
      <c r="G25" s="349"/>
      <c r="H25" s="349"/>
      <c r="I25" s="4">
        <f>K21</f>
        <v>8</v>
      </c>
      <c r="J25" s="353"/>
      <c r="K25" s="355"/>
      <c r="L25" s="349"/>
      <c r="M25" s="3"/>
      <c r="N25" s="16"/>
      <c r="O25" s="250" t="s">
        <v>248</v>
      </c>
      <c r="P25" s="347">
        <v>0.5</v>
      </c>
      <c r="Q25" s="249"/>
      <c r="AA25" s="320" t="s">
        <v>80</v>
      </c>
      <c r="AB25" s="320">
        <v>40</v>
      </c>
      <c r="AC25" s="320">
        <v>3</v>
      </c>
      <c r="AD25" s="320">
        <v>4</v>
      </c>
      <c r="AE25" s="320" t="b">
        <f>IF(AND(AB25=Schichtplanrechner!$K$15,Schichtplanrechner!AC25=Schichtplanrechner!$AM$3,Schichtplanrechner!AD25=Schichtplanrechner!$K$30,Schichtplanrechner!$C$10&lt;21),TRUE,FALSE)</f>
        <v>1</v>
      </c>
      <c r="AF25" s="320" t="b">
        <f>IF(AND(AB25=Schichtplanrechner!$K$15,Schichtplanrechner!$C$10&lt;21),TRUE,FALSE)</f>
        <v>1</v>
      </c>
      <c r="AG25" s="320" t="b">
        <f>IF(AND(AB25=Schichtplanrechner!$K$15,Schichtplanrechner!AC25=Schichtplanrechner!$AM$3,Schichtplanrechner!$C$10&lt;21),TRUE,FALSE)</f>
        <v>1</v>
      </c>
      <c r="AH25" s="320">
        <f t="shared" si="0"/>
        <v>4</v>
      </c>
      <c r="AI25" s="324">
        <v>7</v>
      </c>
      <c r="AJ25" s="324">
        <v>6</v>
      </c>
      <c r="AK25" s="324">
        <v>7</v>
      </c>
      <c r="AL25" s="321"/>
      <c r="AM25" s="321"/>
    </row>
    <row r="26" spans="2:39" ht="15" customHeight="1" x14ac:dyDescent="0.25">
      <c r="I26" s="4"/>
      <c r="J26" s="4"/>
      <c r="K26" s="4"/>
      <c r="N26" s="16"/>
      <c r="O26" s="250" t="s">
        <v>249</v>
      </c>
      <c r="P26" s="347">
        <v>0</v>
      </c>
      <c r="Q26" s="249"/>
      <c r="AA26" s="320" t="s">
        <v>81</v>
      </c>
      <c r="AB26" s="320">
        <v>42</v>
      </c>
      <c r="AC26" s="320">
        <v>3</v>
      </c>
      <c r="AD26" s="320">
        <v>4</v>
      </c>
      <c r="AE26" s="320" t="b">
        <f>IF(AND(AB26=Schichtplanrechner!$K$15,Schichtplanrechner!AC26=Schichtplanrechner!$AM$3,Schichtplanrechner!AD26=Schichtplanrechner!$K$30,Schichtplanrechner!$C$10&gt;=21),TRUE,FALSE)</f>
        <v>0</v>
      </c>
      <c r="AF26" s="320" t="b">
        <f>IF(AND(AB26=Schichtplanrechner!$K$15,Schichtplanrechner!$C$10&gt;=21),TRUE,FALSE)</f>
        <v>0</v>
      </c>
      <c r="AG26" s="320" t="b">
        <f>IF(AND(AB26=Schichtplanrechner!$K$15,Schichtplanrechner!AC26=Schichtplanrechner!$AM$3,Schichtplanrechner!$C$10&gt;=21),TRUE,FALSE)</f>
        <v>0</v>
      </c>
      <c r="AH26" s="320">
        <f t="shared" si="0"/>
        <v>1000</v>
      </c>
      <c r="AI26" s="320">
        <v>7</v>
      </c>
      <c r="AJ26" s="320">
        <v>7</v>
      </c>
      <c r="AK26" s="320">
        <v>7</v>
      </c>
      <c r="AL26" s="321"/>
      <c r="AM26" s="321"/>
    </row>
    <row r="27" spans="2:39" ht="15" customHeight="1" x14ac:dyDescent="0.25">
      <c r="B27" s="351" t="s">
        <v>130</v>
      </c>
      <c r="C27" s="351"/>
      <c r="D27" s="349" t="s">
        <v>9</v>
      </c>
      <c r="E27" s="356" t="s">
        <v>12</v>
      </c>
      <c r="F27" s="356"/>
      <c r="G27" s="356"/>
      <c r="H27" s="349" t="s">
        <v>9</v>
      </c>
      <c r="I27" s="5">
        <f>K12</f>
        <v>144</v>
      </c>
      <c r="J27" s="353" t="s">
        <v>9</v>
      </c>
      <c r="K27" s="355">
        <f>I27/I28</f>
        <v>3.6</v>
      </c>
      <c r="L27" s="349" t="s">
        <v>20</v>
      </c>
      <c r="N27" s="16"/>
      <c r="O27" s="250" t="s">
        <v>250</v>
      </c>
      <c r="P27" s="347">
        <v>1</v>
      </c>
      <c r="Q27" s="249"/>
      <c r="AA27" s="320" t="s">
        <v>82</v>
      </c>
      <c r="AB27" s="320">
        <v>42</v>
      </c>
      <c r="AC27" s="320">
        <v>3</v>
      </c>
      <c r="AD27" s="320">
        <v>4</v>
      </c>
      <c r="AE27" s="320" t="b">
        <f>IF(AND(AB27=Schichtplanrechner!$K$15,Schichtplanrechner!AC27=Schichtplanrechner!$AM$3,Schichtplanrechner!AD27=Schichtplanrechner!$K$30,Schichtplanrechner!$C$10&gt;=21),TRUE,FALSE)</f>
        <v>0</v>
      </c>
      <c r="AF27" s="320" t="b">
        <f>IF(AND(AB27=Schichtplanrechner!$K$15,Schichtplanrechner!$C$10&gt;=21),TRUE,FALSE)</f>
        <v>0</v>
      </c>
      <c r="AG27" s="320" t="b">
        <f>IF(AND(AB27=Schichtplanrechner!$K$15,Schichtplanrechner!AC27=Schichtplanrechner!$AM$3,Schichtplanrechner!$C$10&gt;=21),TRUE,FALSE)</f>
        <v>0</v>
      </c>
      <c r="AH27" s="320">
        <f t="shared" si="0"/>
        <v>1000</v>
      </c>
      <c r="AI27" s="324">
        <v>7</v>
      </c>
      <c r="AJ27" s="324">
        <v>7</v>
      </c>
      <c r="AK27" s="324">
        <v>7</v>
      </c>
      <c r="AL27" s="321"/>
      <c r="AM27" s="321"/>
    </row>
    <row r="28" spans="2:39" ht="15" customHeight="1" x14ac:dyDescent="0.25">
      <c r="B28" s="351"/>
      <c r="C28" s="351"/>
      <c r="D28" s="349"/>
      <c r="E28" s="349" t="s">
        <v>14</v>
      </c>
      <c r="F28" s="349"/>
      <c r="G28" s="349"/>
      <c r="H28" s="349"/>
      <c r="I28" s="4">
        <f>K15</f>
        <v>40</v>
      </c>
      <c r="J28" s="353"/>
      <c r="K28" s="355"/>
      <c r="L28" s="349"/>
      <c r="N28" s="16"/>
      <c r="Q28" s="249"/>
      <c r="AA28" s="320" t="s">
        <v>83</v>
      </c>
      <c r="AB28" s="320">
        <v>33.6</v>
      </c>
      <c r="AC28" s="320">
        <v>3</v>
      </c>
      <c r="AD28" s="320">
        <v>5</v>
      </c>
      <c r="AE28" s="320" t="b">
        <f>IF(AND(AB28=Schichtplanrechner!$K$15,Schichtplanrechner!AC28=Schichtplanrechner!$AM$3,Schichtplanrechner!AD28=Schichtplanrechner!$K$30,Schichtplanrechner!$C$10&gt;=21),TRUE,FALSE)</f>
        <v>0</v>
      </c>
      <c r="AF28" s="320" t="b">
        <f>IF(AND(AB28=Schichtplanrechner!$K$15,Schichtplanrechner!$C$10&gt;=21),TRUE,FALSE)</f>
        <v>0</v>
      </c>
      <c r="AG28" s="320" t="b">
        <f>IF(AND(AB28=Schichtplanrechner!$K$15,Schichtplanrechner!AC28=Schichtplanrechner!$AM$3,Schichtplanrechner!$C$10&gt;=21),TRUE,FALSE)</f>
        <v>0</v>
      </c>
      <c r="AH28" s="320">
        <f t="shared" si="0"/>
        <v>1000</v>
      </c>
      <c r="AI28" s="324">
        <v>7</v>
      </c>
      <c r="AJ28" s="324">
        <v>7</v>
      </c>
      <c r="AK28" s="324">
        <v>7</v>
      </c>
      <c r="AL28" s="321"/>
      <c r="AM28" s="321"/>
    </row>
    <row r="29" spans="2:39" ht="15" customHeight="1" x14ac:dyDescent="0.25">
      <c r="E29" s="7"/>
      <c r="F29" s="7"/>
      <c r="G29" s="7"/>
      <c r="H29" s="7"/>
      <c r="I29" s="7"/>
      <c r="N29" s="16"/>
      <c r="AA29" s="320" t="s">
        <v>84</v>
      </c>
      <c r="AB29" s="320">
        <v>33.6</v>
      </c>
      <c r="AC29" s="320">
        <v>3</v>
      </c>
      <c r="AD29" s="320">
        <v>5</v>
      </c>
      <c r="AE29" s="320" t="b">
        <f>IF(AND(AB29=Schichtplanrechner!$K$15,Schichtplanrechner!AC29=Schichtplanrechner!$AM$3,Schichtplanrechner!AD29=Schichtplanrechner!$K$30,Schichtplanrechner!$C$10&gt;=21),TRUE,FALSE)</f>
        <v>0</v>
      </c>
      <c r="AF29" s="320" t="b">
        <f>IF(AND(AB29=Schichtplanrechner!$K$15,Schichtplanrechner!$C$10&gt;=21),TRUE,FALSE)</f>
        <v>0</v>
      </c>
      <c r="AG29" s="320" t="b">
        <f>IF(AND(AB29=Schichtplanrechner!$K$15,Schichtplanrechner!AC29=Schichtplanrechner!$AM$3,Schichtplanrechner!$C$10&gt;=21),TRUE,FALSE)</f>
        <v>0</v>
      </c>
      <c r="AH29" s="320">
        <f t="shared" si="0"/>
        <v>1000</v>
      </c>
      <c r="AI29" s="324">
        <v>7</v>
      </c>
      <c r="AJ29" s="324">
        <v>7</v>
      </c>
      <c r="AK29" s="324">
        <v>7</v>
      </c>
      <c r="AL29" s="321"/>
      <c r="AM29" s="321"/>
    </row>
    <row r="30" spans="2:39" ht="15" customHeight="1" x14ac:dyDescent="0.25">
      <c r="B30" s="351" t="s">
        <v>126</v>
      </c>
      <c r="C30" s="352"/>
      <c r="D30" s="349" t="s">
        <v>9</v>
      </c>
      <c r="E30" s="350"/>
      <c r="F30" s="350"/>
      <c r="G30" s="350"/>
      <c r="H30" s="350"/>
      <c r="I30" s="213"/>
      <c r="J30" s="353"/>
      <c r="K30" s="348">
        <v>4</v>
      </c>
      <c r="L30" s="349" t="s">
        <v>20</v>
      </c>
      <c r="N30" s="16"/>
      <c r="AA30" s="320" t="s">
        <v>85</v>
      </c>
      <c r="AB30" s="320">
        <v>37.299999999999997</v>
      </c>
      <c r="AC30" s="320">
        <v>3</v>
      </c>
      <c r="AD30" s="320">
        <v>9</v>
      </c>
      <c r="AE30" s="320" t="b">
        <f>IF(AND(AB30=Schichtplanrechner!$K$15,Schichtplanrechner!AC30=Schichtplanrechner!$AM$3,Schichtplanrechner!AD30=Schichtplanrechner!$K$30,Schichtplanrechner!$C$10&gt;=21),TRUE,FALSE)</f>
        <v>0</v>
      </c>
      <c r="AF30" s="320" t="b">
        <f>IF(AND(AB30=Schichtplanrechner!$K$15,Schichtplanrechner!$C$10&gt;=21),TRUE,FALSE)</f>
        <v>0</v>
      </c>
      <c r="AG30" s="320" t="b">
        <f>IF(AND(AB30=Schichtplanrechner!$K$15,Schichtplanrechner!AC30=Schichtplanrechner!$AM$3,Schichtplanrechner!$C$10&gt;=21),TRUE,FALSE)</f>
        <v>0</v>
      </c>
      <c r="AH30" s="320">
        <f t="shared" si="0"/>
        <v>1000</v>
      </c>
      <c r="AI30" s="324">
        <v>7</v>
      </c>
      <c r="AJ30" s="324">
        <v>7</v>
      </c>
      <c r="AK30" s="324">
        <v>7</v>
      </c>
      <c r="AL30" s="321"/>
      <c r="AM30" s="321"/>
    </row>
    <row r="31" spans="2:39" ht="15" customHeight="1" x14ac:dyDescent="0.25">
      <c r="B31" s="352"/>
      <c r="C31" s="352"/>
      <c r="D31" s="349"/>
      <c r="E31" s="350"/>
      <c r="F31" s="350"/>
      <c r="G31" s="350"/>
      <c r="H31" s="350"/>
      <c r="I31" s="213"/>
      <c r="J31" s="353"/>
      <c r="K31" s="348"/>
      <c r="L31" s="349"/>
      <c r="N31" s="16"/>
      <c r="AA31" s="320" t="s">
        <v>86</v>
      </c>
      <c r="AB31" s="320">
        <v>37.299999999999997</v>
      </c>
      <c r="AC31" s="320">
        <v>3</v>
      </c>
      <c r="AD31" s="320">
        <v>9</v>
      </c>
      <c r="AE31" s="320" t="b">
        <f>IF(AND(AB31=Schichtplanrechner!$K$15,Schichtplanrechner!AC31=Schichtplanrechner!$AM$3,Schichtplanrechner!AD31=Schichtplanrechner!$K$30,Schichtplanrechner!$C$10&gt;=21),TRUE,FALSE)</f>
        <v>0</v>
      </c>
      <c r="AF31" s="320" t="b">
        <f>IF(AND(AB31=Schichtplanrechner!$K$15,Schichtplanrechner!$C$10&gt;=21),TRUE,FALSE)</f>
        <v>0</v>
      </c>
      <c r="AG31" s="320" t="b">
        <f>IF(AND(AB31=Schichtplanrechner!$K$15,Schichtplanrechner!AC31=Schichtplanrechner!$AM$3,Schichtplanrechner!$C$10&gt;=21),TRUE,FALSE)</f>
        <v>0</v>
      </c>
      <c r="AH31" s="320">
        <f t="shared" si="0"/>
        <v>1000</v>
      </c>
      <c r="AI31" s="324">
        <v>7</v>
      </c>
      <c r="AJ31" s="324">
        <v>7</v>
      </c>
      <c r="AK31" s="324">
        <v>7</v>
      </c>
      <c r="AL31" s="321"/>
      <c r="AM31" s="321"/>
    </row>
    <row r="32" spans="2:39" ht="15" customHeight="1" x14ac:dyDescent="0.25">
      <c r="N32" s="16"/>
      <c r="AA32" s="320" t="s">
        <v>87</v>
      </c>
      <c r="AB32" s="320">
        <v>35.56</v>
      </c>
      <c r="AC32" s="320">
        <v>3</v>
      </c>
      <c r="AD32" s="320">
        <v>9</v>
      </c>
      <c r="AE32" s="320" t="b">
        <f>IF(AND(AB32=Schichtplanrechner!$K$15,Schichtplanrechner!AC32=Schichtplanrechner!$AM$3,Schichtplanrechner!AD32=Schichtplanrechner!$K$30,Schichtplanrechner!$C$10&gt;=21),TRUE,FALSE)</f>
        <v>0</v>
      </c>
      <c r="AF32" s="320" t="b">
        <f>IF(AND(AB32=Schichtplanrechner!$K$15,Schichtplanrechner!$C$10&gt;=21),TRUE,FALSE)</f>
        <v>0</v>
      </c>
      <c r="AG32" s="320" t="b">
        <f>IF(AND(AB32=Schichtplanrechner!$K$15,Schichtplanrechner!AC32=Schichtplanrechner!$AM$3,Schichtplanrechner!$C$10&gt;=21),TRUE,FALSE)</f>
        <v>0</v>
      </c>
      <c r="AH32" s="320">
        <f t="shared" si="0"/>
        <v>1000</v>
      </c>
      <c r="AI32" s="324">
        <v>7</v>
      </c>
      <c r="AJ32" s="324">
        <v>7</v>
      </c>
      <c r="AK32" s="324">
        <v>7</v>
      </c>
      <c r="AL32" s="324"/>
      <c r="AM32" s="321"/>
    </row>
    <row r="33" spans="2:39" ht="15" customHeight="1" thickBot="1" x14ac:dyDescent="0.3">
      <c r="N33" s="16"/>
      <c r="O33" s="3"/>
      <c r="P33" s="3"/>
      <c r="Q33" s="3"/>
      <c r="R33" s="3"/>
      <c r="AA33" s="320" t="s">
        <v>88</v>
      </c>
      <c r="AB33" s="320">
        <v>33.6</v>
      </c>
      <c r="AC33" s="320">
        <v>3</v>
      </c>
      <c r="AD33" s="320">
        <v>10</v>
      </c>
      <c r="AE33" s="320" t="b">
        <f>IF(AND(AB33=Schichtplanrechner!$K$15,Schichtplanrechner!AC33=Schichtplanrechner!$AM$3,Schichtplanrechner!AD33=Schichtplanrechner!$K$30,Schichtplanrechner!$C$10&gt;=21),TRUE,FALSE)</f>
        <v>0</v>
      </c>
      <c r="AF33" s="320" t="b">
        <f>IF(AND(AB33=Schichtplanrechner!$K$15,Schichtplanrechner!$C$10&gt;=21),TRUE,FALSE)</f>
        <v>0</v>
      </c>
      <c r="AG33" s="320" t="b">
        <f>IF(AND(AB33=Schichtplanrechner!$K$15,Schichtplanrechner!AC33=Schichtplanrechner!$AM$3,Schichtplanrechner!$C$10&gt;=21),TRUE,FALSE)</f>
        <v>0</v>
      </c>
      <c r="AH33" s="320">
        <f t="shared" si="0"/>
        <v>1000</v>
      </c>
      <c r="AI33" s="324">
        <v>7</v>
      </c>
      <c r="AJ33" s="324">
        <v>7</v>
      </c>
      <c r="AK33" s="324">
        <v>7</v>
      </c>
      <c r="AL33" s="321"/>
      <c r="AM33" s="321"/>
    </row>
    <row r="34" spans="2:39" ht="15" customHeight="1" x14ac:dyDescent="0.25">
      <c r="B34" s="22" t="s">
        <v>284</v>
      </c>
      <c r="C34" s="23"/>
      <c r="D34" s="23"/>
      <c r="E34" s="17"/>
      <c r="F34" s="17"/>
      <c r="G34" s="17"/>
      <c r="H34" s="17"/>
      <c r="I34" s="17"/>
      <c r="J34" s="17"/>
      <c r="K34" s="17"/>
      <c r="L34" s="18"/>
      <c r="N34" s="16"/>
      <c r="O34" s="3"/>
      <c r="P34" s="316"/>
      <c r="Q34" s="3"/>
      <c r="R34" s="3"/>
      <c r="AA34" s="320" t="s">
        <v>89</v>
      </c>
      <c r="AB34" s="320">
        <v>42</v>
      </c>
      <c r="AC34" s="320">
        <v>3</v>
      </c>
      <c r="AD34" s="320">
        <v>8</v>
      </c>
      <c r="AE34" s="320" t="b">
        <f>IF(AND(AB34=Schichtplanrechner!$K$15,Schichtplanrechner!AC34=Schichtplanrechner!$AM$3,Schichtplanrechner!AD34=Schichtplanrechner!$K$30,Schichtplanrechner!$C$10&gt;=21),TRUE,FALSE)</f>
        <v>0</v>
      </c>
      <c r="AF34" s="320" t="b">
        <f>IF(AND(AB34=Schichtplanrechner!$K$15,Schichtplanrechner!$C$10&gt;=21),TRUE,FALSE)</f>
        <v>0</v>
      </c>
      <c r="AG34" s="320" t="b">
        <f>IF(AND(AB34=Schichtplanrechner!$K$15,Schichtplanrechner!AC34=Schichtplanrechner!$AM$3,Schichtplanrechner!$C$10&gt;=21),TRUE,FALSE)</f>
        <v>0</v>
      </c>
      <c r="AH34" s="320">
        <f t="shared" si="0"/>
        <v>1000</v>
      </c>
      <c r="AI34" s="324">
        <v>7</v>
      </c>
      <c r="AJ34" s="324">
        <v>7</v>
      </c>
      <c r="AK34" s="324">
        <v>7</v>
      </c>
      <c r="AL34" s="321"/>
      <c r="AM34" s="321"/>
    </row>
    <row r="35" spans="2:39" ht="15" customHeight="1" x14ac:dyDescent="0.25">
      <c r="B35" s="19" t="str">
        <f t="array" ref="B35">IF(OR(C9="",C9=0),IF(COUNTIF(Schichtplanrechner!AF3:AF10,TRUE)&gt;0,"","Es ist kein Schichtplan mit der eingegebenen Soll-WAZ vorhanden. Der nächste Treffer liegt bei "&amp;INDEX(Schichtplanrechner!AB3:AB10,MATCH(MIN(ABS(Schichtplanrechner!AB3:AB10-Schichtplanrechner!K15)),ABS(Schichtplanrechner!AB3:AB10-Schichtplanrechner!K15),0))),IF(C10=21,IF(COUNTIF(Schichtplanrechner!AF26:AF34,TRUE)&gt;0,"","Es ist kein Schichtplan mit der eingegebenen Soll-WAZ vorhanden. Der nächste Treffer liegt bei "&amp;INDEX(Schichtplanrechner!AB26:AB34,MATCH(MIN(ABS(Schichtplanrechner!AB26:AB34-Schichtplanrechner!K15)),ABS(Schichtplanrechner!AB26:AB34-Schichtplanrechner!K15),0))),IF(COUNTIF(Schichtplanrechner!AF11:AF25,TRUE)&gt;0,"","Es ist kein Schichtplan mit der eingegebenen Soll-WAZ vorhanden. Der nächste Treffer liegt bei "&amp;INDEX(Schichtplanrechner!AB11:AB25,MATCH(MIN(ABS(Schichtplanrechner!AB11:AB25-Schichtplanrechner!K15)),ABS(Schichtplanrechner!AB11:AB25-Schichtplanrechner!K15),0)))))</f>
        <v/>
      </c>
      <c r="C35" s="12"/>
      <c r="D35" s="12"/>
      <c r="E35" s="12"/>
      <c r="F35" s="12"/>
      <c r="G35" s="12"/>
      <c r="H35" s="12"/>
      <c r="I35" s="12"/>
      <c r="J35" s="12"/>
      <c r="K35" s="12"/>
      <c r="L35" s="20"/>
      <c r="O35" s="3"/>
      <c r="P35" s="317"/>
      <c r="Q35" s="3"/>
      <c r="R35" s="3"/>
    </row>
    <row r="36" spans="2:39" ht="15" customHeight="1" x14ac:dyDescent="0.25">
      <c r="B36" s="329" t="str">
        <f t="array" ref="B36">IF(OR(C9="",C9=0),IF(COUNTIF(Schichtplanrechner!AE3:AE10,TRUE)&gt;0,"",IF(INDEX(Schichtplanrechner!AH3:AH10,MATCH(MIN(ABS(Schichtplanrechner!AH3:AH10-Schichtplanrechner!K30)),ABS(Schichtplanrechner!AH3:AH10-Schichtplanrechner!K30),0))=1000,"Bitte korrigieren Sie entsprechend die Soll-WAZ.","Es ist kein Schichtplan mit dieser Kombination vorhanden. Die nächste Gruppengröße bei aktueller Soll-WAZ lautet "&amp;INDEX(Schichtplanrechner!AH3:AH10,MATCH(MIN(ABS(Schichtplanrechner!AH3:AH10-Schichtplanrechner!K30)),ABS(Schichtplanrechner!AH3:AH10-Schichtplanrechner!K30),0)))),IF(C10=21,IF(COUNTIF(Schichtplanrechner!AE26:AE34,TRUE)&gt;0,"",IF(INDEX(Schichtplanrechner!AH26:AH34,MATCH(MIN(ABS(Schichtplanrechner!AH26:AH34-Schichtplanrechner!K30)),ABS(Schichtplanrechner!AH26:AH34-Schichtplanrechner!K30),0))=1000,"Bitte korrigieren Sie entsprechend die Soll-WAZ.","Es ist kein Schichtplan mit dieser Kombination vorhanden. Die nächste Gruppengröße bei aktueller Soll-WAZ lautet  "&amp;INDEX(Schichtplanrechner!AH26:AH34,MATCH(MIN(ABS(Schichtplanrechner!AH26:AH34-Schichtplanrechner!K30)),ABS(Schichtplanrechner!AH26:AH34-Schichtplanrechner!K30),0)))),IF(COUNTIF(Schichtplanrechner!AE11:AE25,TRUE)&gt;0,"",IF(INDEX(Schichtplanrechner!AH11:AH25,MATCH(MIN(ABS(Schichtplanrechner!AH11:AH25-Schichtplanrechner!K30)),ABS(Schichtplanrechner!AH11:AH25-Schichtplanrechner!K30),0))=1000,"Bitte korrigieren Sie entsprechend die Soll-WAZ.","Es ist kein Schichtplan mit dieser Kombination vorhanden. Die nächste Gruppengröße bei aktueller Soll-WAZ lautet "&amp;INDEX(Schichtplanrechner!AH11:AH25,MATCH(MIN(ABS(Schichtplanrechner!AH11:AH25-Schichtplanrechner!K30)),ABS(Schichtplanrechner!AH11:AH25-Schichtplanrechner!K30),0))))))</f>
        <v/>
      </c>
      <c r="C36" s="330"/>
      <c r="D36" s="330"/>
      <c r="E36" s="330"/>
      <c r="F36" s="330"/>
      <c r="G36" s="330"/>
      <c r="H36" s="330"/>
      <c r="I36" s="330"/>
      <c r="J36" s="330"/>
      <c r="K36" s="330"/>
      <c r="L36" s="20"/>
      <c r="O36" s="3"/>
      <c r="P36" s="318"/>
      <c r="Q36" s="3"/>
      <c r="R36" s="3"/>
    </row>
    <row r="37" spans="2:39" ht="15" customHeight="1" thickBot="1" x14ac:dyDescent="0.3">
      <c r="B37" s="331" t="s">
        <v>290</v>
      </c>
      <c r="C37" s="332"/>
      <c r="D37" s="332"/>
      <c r="E37" s="332"/>
      <c r="F37" s="332"/>
      <c r="G37" s="332"/>
      <c r="H37" s="332"/>
      <c r="I37" s="332"/>
      <c r="J37" s="332"/>
      <c r="K37" s="332"/>
      <c r="L37" s="21"/>
      <c r="O37" s="3"/>
      <c r="P37" s="3"/>
      <c r="Q37" s="3"/>
      <c r="R37" s="3"/>
    </row>
    <row r="38" spans="2:39" ht="15" customHeight="1" x14ac:dyDescent="0.25">
      <c r="O38" s="3"/>
      <c r="P38" s="3"/>
      <c r="Q38" s="3"/>
      <c r="R38" s="3"/>
    </row>
    <row r="39" spans="2:39" ht="15" customHeight="1" x14ac:dyDescent="0.25">
      <c r="B39" s="360" t="s">
        <v>239</v>
      </c>
      <c r="C39" s="360"/>
      <c r="D39" s="24"/>
    </row>
    <row r="40" spans="2:39" ht="15" customHeight="1" x14ac:dyDescent="0.25">
      <c r="B40" s="360"/>
      <c r="C40" s="360"/>
      <c r="D40" s="24"/>
    </row>
    <row r="41" spans="2:39" ht="15" customHeight="1" x14ac:dyDescent="0.25">
      <c r="B41" s="349" t="str">
        <f t="array" ref="B41">IFERROR(INDEX(Schichtplanrechner!$AA$3:$AA$34,LARGE((Schichtplanrechner!$AE$3:$AE$34=TRUE)*(ROW(Schichtplanrechner!$AE$3:$AE$34)-1),COUNTIF(Schichtplanrechner!$AE$3:$AE$34,TRUE)+1-ROW(A1))),"")</f>
        <v>V1</v>
      </c>
      <c r="C41" s="349"/>
      <c r="E41" s="242" t="str">
        <f>IFERROR("Die Häufigkeit der Frühschicht weicht um "&amp;VLOOKUP(B41,Schichtplanrechner!$AA$3:$AK$34,9,FALSE)-$C$7&amp;", der Spätschicht um "&amp;VLOOKUP(B41,Schichtplanrechner!$AA$3:$AK$34,10,FALSE)-$C$8&amp;" und der Nachtschicht um "&amp;VLOOKUP(B41,Schichtplanrechner!$AA$3:$AK$34,11,FALSE)-$C$9&amp;" ab.","")</f>
        <v>Die Häufigkeit der Frühschicht weicht um 1, der Spätschicht um 1 und der Nachtschicht um 1 ab.</v>
      </c>
      <c r="F41" s="242"/>
      <c r="G41" s="242"/>
      <c r="H41" s="242"/>
      <c r="I41" s="242"/>
      <c r="J41" s="242"/>
      <c r="K41" s="242"/>
      <c r="L41" s="242"/>
      <c r="M41" s="6"/>
      <c r="N41" s="6"/>
      <c r="O41" s="6"/>
      <c r="P41" s="6"/>
    </row>
    <row r="42" spans="2:39" ht="15" customHeight="1" x14ac:dyDescent="0.25">
      <c r="B42" s="349" t="str">
        <f t="array" ref="B42">IFERROR(INDEX(Schichtplanrechner!$AA$3:$AA$34,LARGE((Schichtplanrechner!$AE$3:$AE$34=TRUE)*(ROW(Schichtplanrechner!$AE$3:$AE$34)-1),COUNTIF(Schichtplanrechner!$AE$3:$AE$34,TRUE)+1-ROW(A2))),"")</f>
        <v/>
      </c>
      <c r="C42" s="349"/>
      <c r="E42" s="242" t="str">
        <f>IFERROR("Die Häufigkeit der Frühschicht weicht um "&amp;VLOOKUP(B42,Schichtplanrechner!$AA$3:$AK$34,9,FALSE)-$C$7&amp;", der Spätschicht um "&amp;VLOOKUP(B42,Schichtplanrechner!$AA$3:$AK$34,10,FALSE)-$C$8&amp;" und der Nachtschicht um "&amp;VLOOKUP(B42,Schichtplanrechner!$AA$3:$AK$34,11,FALSE)-$C$9&amp;" ab.","")</f>
        <v/>
      </c>
      <c r="F42" s="315"/>
      <c r="G42" s="315"/>
    </row>
    <row r="43" spans="2:39" ht="15" customHeight="1" x14ac:dyDescent="0.25">
      <c r="B43" s="349" t="str">
        <f t="array" ref="B43">IFERROR(INDEX(Schichtplanrechner!$AA$3:$AA$34,LARGE((Schichtplanrechner!$AE$3:$AE$34=TRUE)*(ROW(Schichtplanrechner!$AE$3:$AE$34)-1),COUNTIF(Schichtplanrechner!$AE$3:$AE$34,TRUE)+1-ROW(A3))),"")</f>
        <v/>
      </c>
      <c r="C43" s="349"/>
      <c r="E43" s="242" t="str">
        <f>IFERROR("Die Häufigkeit der Frühschicht weicht um "&amp;VLOOKUP(B43,Schichtplanrechner!$AA$3:$AK$34,9,FALSE)-$C$7&amp;", der Spätschicht um "&amp;VLOOKUP(B43,Schichtplanrechner!$AA$3:$AK$34,10,FALSE)-$C$8&amp;" und der Nachtschicht um "&amp;VLOOKUP(B43,Schichtplanrechner!$AA$3:$AK$34,11,FALSE)-$C$9&amp;" ab.","")</f>
        <v/>
      </c>
      <c r="F43" s="315"/>
      <c r="G43" s="315"/>
    </row>
    <row r="44" spans="2:39" ht="15" customHeight="1" x14ac:dyDescent="0.25">
      <c r="B44" s="349" t="str">
        <f t="array" ref="B44">IFERROR(INDEX(Schichtplanrechner!$AA$3:$AA$34,LARGE((Schichtplanrechner!$AE$3:$AE$34=TRUE)*(ROW(Schichtplanrechner!$AE$3:$AE$34)-1),COUNTIF(Schichtplanrechner!$AE$3:$AE$34,TRUE)+1-ROW(A4))),"")</f>
        <v/>
      </c>
      <c r="C44" s="349"/>
      <c r="E44" s="242" t="str">
        <f>IFERROR("Die Häufigkeit der Frühschicht weicht um "&amp;VLOOKUP(B44,Schichtplanrechner!$AA$3:$AK$34,9,FALSE)-$C$7&amp;", der Spätschicht um "&amp;VLOOKUP(B44,Schichtplanrechner!$AA$3:$AK$34,10,FALSE)-$C$8&amp;" und der Nachtschicht um "&amp;VLOOKUP(B44,Schichtplanrechner!$AA$3:$AK$34,11,FALSE)-$C$9&amp;" ab.","")</f>
        <v/>
      </c>
    </row>
    <row r="45" spans="2:39" ht="15" customHeight="1" x14ac:dyDescent="0.25">
      <c r="B45" s="349" t="str">
        <f t="array" ref="B45">IFERROR(INDEX(Schichtplanrechner!$AA$3:$AA$34,LARGE((Schichtplanrechner!$AE$3:$AE$34=TRUE)*(ROW(Schichtplanrechner!$AE$3:$AE$34)-1),COUNTIF(Schichtplanrechner!$AE$3:$AE$34,TRUE)+1-ROW(A5))),"")</f>
        <v/>
      </c>
      <c r="C45" s="349"/>
      <c r="E45" s="242" t="str">
        <f>IFERROR("Die Häufigkeit der Frühschicht weicht um "&amp;VLOOKUP(B45,Schichtplanrechner!$AA$3:$AK$34,9,FALSE)-$C$7&amp;", der Spätschicht um "&amp;VLOOKUP(B45,Schichtplanrechner!$AA$3:$AK$34,10,FALSE)-$C$8&amp;" und der Nachtschicht um "&amp;VLOOKUP(B45,Schichtplanrechner!$AA$3:$AK$34,11,FALSE)-$C$9&amp;" ab.","")</f>
        <v/>
      </c>
    </row>
    <row r="46" spans="2:39" ht="15" customHeight="1" x14ac:dyDescent="0.25">
      <c r="B46" s="349" t="str">
        <f t="array" ref="B46">IFERROR(INDEX(Schichtplanrechner!$AA$3:$AA$34,LARGE((Schichtplanrechner!$AE$3:$AE$34=TRUE)*(ROW(Schichtplanrechner!$AE$3:$AE$34)-1),COUNTIF(Schichtplanrechner!$AE$3:$AE$34,TRUE)+1-ROW(A6))),"")</f>
        <v/>
      </c>
      <c r="C46" s="349"/>
      <c r="E46" s="242" t="str">
        <f>IFERROR("Die Häufigkeit der Frühschicht weicht um "&amp;VLOOKUP(B46,Schichtplanrechner!$AA$3:$AK$34,9,FALSE)-$C$7&amp;", der Spätschicht um "&amp;VLOOKUP(B46,Schichtplanrechner!$AA$3:$AK$34,10,FALSE)-$C$8&amp;" und der Nachtschicht um "&amp;VLOOKUP(B46,Schichtplanrechner!$AA$3:$AK$34,11,FALSE)-$C$9&amp;" ab.","")</f>
        <v/>
      </c>
    </row>
    <row r="47" spans="2:39" ht="15" customHeight="1" x14ac:dyDescent="0.25">
      <c r="B47" s="349" t="str">
        <f t="array" ref="B47">IFERROR(INDEX(Schichtplanrechner!$AA$3:$AA$34,LARGE((Schichtplanrechner!$AE$3:$AE$34=TRUE)*(ROW(Schichtplanrechner!$AE$3:$AE$34)-1),COUNTIF(Schichtplanrechner!$AE$3:$AE$34,TRUE)+1-ROW(A7))),"")</f>
        <v/>
      </c>
      <c r="C47" s="349"/>
      <c r="E47" s="242" t="str">
        <f>IFERROR("Die Häufigkeit der Frühschicht weicht um "&amp;VLOOKUP(B47,Schichtplanrechner!$AA$3:$AK$34,9,FALSE)-$C$7&amp;", der Spätschicht um "&amp;VLOOKUP(B47,Schichtplanrechner!$AA$3:$AK$34,10,FALSE)-$C$8&amp;" und der Nachtschicht um "&amp;VLOOKUP(B47,Schichtplanrechner!$AA$3:$AK$34,11,FALSE)-$C$9&amp;" ab.","")</f>
        <v/>
      </c>
    </row>
    <row r="48" spans="2:39" ht="15" customHeight="1" x14ac:dyDescent="0.25">
      <c r="B48" s="349" t="str">
        <f t="array" ref="B48">IFERROR(INDEX(Schichtplanrechner!$AA$3:$AA$34,LARGE((Schichtplanrechner!$AE$3:$AE$34=TRUE)*(ROW(Schichtplanrechner!$AE$3:$AE$34)-1),COUNTIF(Schichtplanrechner!$AE$3:$AE$34,TRUE)+1-ROW(A8))),"")</f>
        <v/>
      </c>
      <c r="C48" s="349"/>
      <c r="E48" s="242" t="str">
        <f>IFERROR("Die Häufigkeit der Frühschicht weicht um "&amp;VLOOKUP(B48,Schichtplanrechner!$AA$3:$AK$34,9,FALSE)-$C$7&amp;", der Spätschicht um "&amp;VLOOKUP(B48,Schichtplanrechner!$AA$3:$AK$34,10,FALSE)-$C$8&amp;" und der Nachtschicht um "&amp;VLOOKUP(B48,Schichtplanrechner!$AA$3:$AK$34,11,FALSE)-$C$9&amp;" ab.","")</f>
        <v/>
      </c>
    </row>
    <row r="49" spans="2:5" ht="15" customHeight="1" x14ac:dyDescent="0.25">
      <c r="B49" s="349" t="str">
        <f t="array" ref="B49">IFERROR(INDEX(Schichtplanrechner!$AA$3:$AA$34,LARGE((Schichtplanrechner!$AE$3:$AE$34=TRUE)*(ROW(Schichtplanrechner!$AE$3:$AE$34)-1),COUNTIF(Schichtplanrechner!$AE$3:$AE$34,TRUE)+1-ROW(A9))),"")</f>
        <v/>
      </c>
      <c r="C49" s="349"/>
      <c r="E49" s="242" t="str">
        <f>IFERROR("Die Häufigkeit der Frühschicht weicht um "&amp;VLOOKUP(B49,Schichtplanrechner!$AA$3:$AK$34,9,FALSE)-$C$7&amp;", der Spätschicht um "&amp;VLOOKUP(B49,Schichtplanrechner!$AA$3:$AK$34,10,FALSE)-$C$8&amp;" und der Nachtschicht um "&amp;VLOOKUP(B49,Schichtplanrechner!$AA$3:$AK$34,11,FALSE)-$C$9&amp;" ab.","")</f>
        <v/>
      </c>
    </row>
    <row r="50" spans="2:5" ht="15" customHeight="1" x14ac:dyDescent="0.25">
      <c r="B50" s="349" t="str">
        <f t="array" ref="B50">IFERROR(INDEX(Schichtplanrechner!$AA$3:$AA$34,LARGE((Schichtplanrechner!$AE$3:$AE$34=TRUE)*(ROW(Schichtplanrechner!$AE$3:$AE$34)-1),COUNTIF(Schichtplanrechner!$AE$3:$AE$34,TRUE)+1-ROW(A10))),"")</f>
        <v/>
      </c>
      <c r="C50" s="349"/>
      <c r="E50" s="242" t="str">
        <f>IFERROR("Die Häufigkeit der Frühschicht weicht um "&amp;VLOOKUP(B50,Schichtplanrechner!$AA$3:$AK$34,9,FALSE)-$C$7&amp;", der Spätschicht um "&amp;VLOOKUP(B50,Schichtplanrechner!$AA$3:$AK$34,10,FALSE)-$C$8&amp;" und der Nachtschicht um "&amp;VLOOKUP(B50,Schichtplanrechner!$AA$3:$AK$34,11,FALSE)-$C$9&amp;" ab.","")</f>
        <v/>
      </c>
    </row>
    <row r="51" spans="2:5" ht="15" customHeight="1" x14ac:dyDescent="0.25">
      <c r="B51" s="349" t="str">
        <f t="array" ref="B51">IFERROR(INDEX(Schichtplanrechner!$AA$3:$AA$34,LARGE((Schichtplanrechner!$AE$3:$AE$34=TRUE)*(ROW(Schichtplanrechner!$AE$3:$AE$34)-1),COUNTIF(Schichtplanrechner!$AE$3:$AE$34,TRUE)+1-ROW(A11))),"")</f>
        <v/>
      </c>
      <c r="C51" s="349"/>
      <c r="E51" s="242" t="str">
        <f>IFERROR("Die Häufigkeit der Frühschicht weicht um "&amp;VLOOKUP(B51,Schichtplanrechner!$AA$3:$AK$34,9,FALSE)-$C$7&amp;", der Spätschicht um "&amp;VLOOKUP(B51,Schichtplanrechner!$AA$3:$AK$34,10,FALSE)-$C$8&amp;" und der Nachtschicht um "&amp;VLOOKUP(B51,Schichtplanrechner!$AA$3:$AK$34,11,FALSE)-$C$9&amp;" ab.","")</f>
        <v/>
      </c>
    </row>
    <row r="52" spans="2:5" ht="15" customHeight="1" x14ac:dyDescent="0.25">
      <c r="B52" s="349" t="str">
        <f t="array" ref="B52">IFERROR(INDEX(Schichtplanrechner!$AA$3:$AA$34,LARGE((Schichtplanrechner!$AE$3:$AE$34=TRUE)*(ROW(Schichtplanrechner!$AE$3:$AE$34)-1),COUNTIF(Schichtplanrechner!$AE$3:$AE$34,TRUE)+1-ROW(A12))),"")</f>
        <v/>
      </c>
      <c r="C52" s="349"/>
      <c r="E52" s="242" t="str">
        <f>IFERROR("Die Häufigkeit der Frühschicht weicht um "&amp;VLOOKUP(B52,Schichtplanrechner!$AA$3:$AK$34,9,FALSE)-$C$7&amp;", der Spätschicht um "&amp;VLOOKUP(B52,Schichtplanrechner!$AA$3:$AK$34,10,FALSE)-$C$8&amp;" und der Nachtschicht um "&amp;VLOOKUP(B52,Schichtplanrechner!$AA$3:$AK$34,11,FALSE)-$C$9&amp;" ab.","")</f>
        <v/>
      </c>
    </row>
    <row r="53" spans="2:5" ht="15" customHeight="1" x14ac:dyDescent="0.25">
      <c r="B53" s="349" t="str">
        <f t="array" ref="B53">IFERROR(INDEX(Schichtplanrechner!$AA$3:$AA$34,LARGE((Schichtplanrechner!$AE$3:$AE$34=TRUE)*(ROW(Schichtplanrechner!$AE$3:$AE$34)-1),COUNTIF(Schichtplanrechner!$AE$3:$AE$34,TRUE)+1-ROW(A13))),"")</f>
        <v/>
      </c>
      <c r="C53" s="349"/>
    </row>
    <row r="54" spans="2:5" ht="15" customHeight="1" x14ac:dyDescent="0.25">
      <c r="B54" s="349" t="str">
        <f t="array" ref="B54">IFERROR(INDEX(Schichtplanrechner!$AA$3:$AA$34,LARGE((Schichtplanrechner!$AE$3:$AE$34=TRUE)*(ROW(Schichtplanrechner!$AE$3:$AE$34)-1),COUNTIF(Schichtplanrechner!$AE$3:$AE$34,TRUE)+1-ROW(A14))),"")</f>
        <v/>
      </c>
      <c r="C54" s="349"/>
    </row>
    <row r="55" spans="2:5" ht="15" customHeight="1" x14ac:dyDescent="0.25">
      <c r="B55" s="349" t="str">
        <f t="array" ref="B55">IFERROR(INDEX(Schichtplanrechner!$AA$3:$AA$34,LARGE((Schichtplanrechner!$AE$3:$AE$34=TRUE)*(ROW(Schichtplanrechner!$AE$3:$AE$34)-1),COUNTIF(Schichtplanrechner!$AE$3:$AE$34,TRUE)+1-ROW(A15))),"")</f>
        <v/>
      </c>
      <c r="C55" s="349"/>
    </row>
    <row r="56" spans="2:5" ht="15" customHeight="1" x14ac:dyDescent="0.25">
      <c r="B56" s="349" t="str">
        <f t="array" ref="B56">IFERROR(INDEX(Schichtplanrechner!$AA$3:$AA$34,LARGE((Schichtplanrechner!$AE$3:$AE$34=TRUE)*(ROW(Schichtplanrechner!$AE$3:$AE$34)-1),COUNTIF(Schichtplanrechner!$AE$3:$AE$34,TRUE)+1-ROW(A16))),"")</f>
        <v/>
      </c>
      <c r="C56" s="349"/>
    </row>
    <row r="57" spans="2:5" ht="15" customHeight="1" x14ac:dyDescent="0.25">
      <c r="B57" s="349" t="str">
        <f t="array" ref="B57">IFERROR(INDEX(Schichtplanrechner!$AA$3:$AA$34,LARGE((Schichtplanrechner!$AE$3:$AE$34=TRUE)*(ROW(Schichtplanrechner!$AE$3:$AE$34)-1),COUNTIF(Schichtplanrechner!$AE$3:$AE$34,TRUE)+1-ROW(A17))),"")</f>
        <v/>
      </c>
      <c r="C57" s="349"/>
    </row>
    <row r="58" spans="2:5" ht="15" customHeight="1" x14ac:dyDescent="0.25">
      <c r="B58" s="349" t="str">
        <f t="array" ref="B58">IFERROR(INDEX(Schichtplanrechner!$AA$3:$AA$34,LARGE((Schichtplanrechner!$AE$3:$AE$34=TRUE)*(ROW(Schichtplanrechner!$AE$3:$AE$34)-1),COUNTIF(Schichtplanrechner!$AE$3:$AE$34,TRUE)+1-ROW(A18))),"")</f>
        <v/>
      </c>
      <c r="C58" s="349"/>
    </row>
    <row r="59" spans="2:5" ht="15" customHeight="1" x14ac:dyDescent="0.25">
      <c r="B59" s="349" t="str">
        <f t="array" ref="B59">IFERROR(INDEX(Schichtplanrechner!$AA$3:$AA$34,LARGE((Schichtplanrechner!$AE$3:$AE$34=TRUE)*(ROW(Schichtplanrechner!$AE$3:$AE$34)-1),COUNTIF(Schichtplanrechner!$AE$3:$AE$34,TRUE)+1-ROW(A19))),"")</f>
        <v/>
      </c>
      <c r="C59" s="349"/>
    </row>
    <row r="60" spans="2:5" ht="15" customHeight="1" x14ac:dyDescent="0.25">
      <c r="B60" s="349" t="str">
        <f t="array" ref="B60">IFERROR(INDEX(Schichtplanrechner!$AA$3:$AA$34,LARGE((Schichtplanrechner!$AE$3:$AE$34=TRUE)*(ROW(Schichtplanrechner!$AE$3:$AE$34)-1),COUNTIF(Schichtplanrechner!$AE$3:$AE$34,TRUE)+1-ROW(A20))),"")</f>
        <v/>
      </c>
      <c r="C60" s="349"/>
    </row>
    <row r="61" spans="2:5" ht="15" customHeight="1" x14ac:dyDescent="0.25">
      <c r="B61" s="349" t="str">
        <f t="array" ref="B61">IFERROR(INDEX(Schichtplanrechner!$AA$3:$AA$34,LARGE((Schichtplanrechner!$AE$3:$AE$34=TRUE)*(ROW(Schichtplanrechner!$AE$3:$AE$34)-1),COUNTIF(Schichtplanrechner!$AE$3:$AE$34,TRUE)+1-ROW(A21))),"")</f>
        <v/>
      </c>
      <c r="C61" s="349"/>
    </row>
    <row r="62" spans="2:5" ht="15" customHeight="1" x14ac:dyDescent="0.25">
      <c r="B62" s="349" t="str">
        <f t="array" ref="B62">IFERROR(INDEX(Schichtplanrechner!$AA$3:$AA$34,LARGE((Schichtplanrechner!$AE$3:$AE$34=TRUE)*(ROW(Schichtplanrechner!$AE$3:$AE$34)-1),COUNTIF(Schichtplanrechner!$AE$3:$AE$34,TRUE)+1-ROW(A22))),"")</f>
        <v/>
      </c>
      <c r="C62" s="349"/>
    </row>
    <row r="63" spans="2:5" ht="15" customHeight="1" x14ac:dyDescent="0.25">
      <c r="B63" s="349" t="str">
        <f t="array" ref="B63">IFERROR(INDEX(Schichtplanrechner!$AA$3:$AA$34,LARGE((Schichtplanrechner!$AE$3:$AE$34=TRUE)*(ROW(Schichtplanrechner!$AE$3:$AE$34)-1),COUNTIF(Schichtplanrechner!$AE$3:$AE$34,TRUE)+1-ROW(A23))),"")</f>
        <v/>
      </c>
      <c r="C63" s="349"/>
    </row>
    <row r="64" spans="2:5" ht="15" customHeight="1" x14ac:dyDescent="0.25">
      <c r="B64" s="349" t="str">
        <f t="array" ref="B64">IFERROR(INDEX(Schichtplanrechner!$AA$3:$AA$34,LARGE((Schichtplanrechner!$AE$3:$AE$34=TRUE)*(ROW(Schichtplanrechner!$AE$3:$AE$34)-1),COUNTIF(Schichtplanrechner!$AE$3:$AE$34,TRUE)+1-ROW(A24))),"")</f>
        <v/>
      </c>
      <c r="C64" s="349"/>
    </row>
    <row r="65" spans="2:3" ht="15" customHeight="1" x14ac:dyDescent="0.25">
      <c r="B65" s="349" t="str">
        <f t="array" ref="B65">IFERROR(INDEX(Schichtplanrechner!$AA$3:$AA$34,LARGE((Schichtplanrechner!$AE$3:$AE$34=TRUE)*(ROW(Schichtplanrechner!$AE$3:$AE$34)-1),COUNTIF(Schichtplanrechner!$AE$3:$AE$34,TRUE)+1-ROW(A25))),"")</f>
        <v/>
      </c>
      <c r="C65" s="349"/>
    </row>
    <row r="66" spans="2:3" ht="15" customHeight="1" x14ac:dyDescent="0.25">
      <c r="B66" s="349" t="str">
        <f t="array" ref="B66">IFERROR(INDEX(Schichtplanrechner!$AA$3:$AA$34,LARGE((Schichtplanrechner!$AE$3:$AE$34=TRUE)*(ROW(Schichtplanrechner!$AE$3:$AE$34)-1),COUNTIF(Schichtplanrechner!$AE$3:$AE$34,TRUE)+1-ROW(A26))),"")</f>
        <v/>
      </c>
      <c r="C66" s="349"/>
    </row>
    <row r="67" spans="2:3" ht="15" customHeight="1" x14ac:dyDescent="0.25">
      <c r="B67" s="349" t="str">
        <f t="array" ref="B67">IFERROR(INDEX(Schichtplanrechner!$AA$3:$AA$34,LARGE((Schichtplanrechner!$AE$3:$AE$34=TRUE)*(ROW(Schichtplanrechner!$AE$3:$AE$34)-1),COUNTIF(Schichtplanrechner!$AE$3:$AE$34,TRUE)+1-ROW(A27))),"")</f>
        <v/>
      </c>
      <c r="C67" s="349"/>
    </row>
    <row r="68" spans="2:3" ht="15" customHeight="1" x14ac:dyDescent="0.25">
      <c r="B68" s="349" t="str">
        <f t="array" ref="B68">IFERROR(INDEX(Schichtplanrechner!$AA$3:$AA$34,LARGE((Schichtplanrechner!$AE$3:$AE$34=TRUE)*(ROW(Schichtplanrechner!$AE$3:$AE$34)-1),COUNTIF(Schichtplanrechner!$AE$3:$AE$34,TRUE)+1-ROW(A28))),"")</f>
        <v/>
      </c>
      <c r="C68" s="349"/>
    </row>
    <row r="69" spans="2:3" ht="15" customHeight="1" x14ac:dyDescent="0.25">
      <c r="B69" s="349" t="str">
        <f t="array" ref="B69">IFERROR(INDEX(Schichtplanrechner!$AA$3:$AA$34,LARGE((Schichtplanrechner!$AE$3:$AE$34=TRUE)*(ROW(Schichtplanrechner!$AE$3:$AE$34)-1),COUNTIF(Schichtplanrechner!$AE$3:$AE$34,TRUE)+1-ROW(A29))),"")</f>
        <v/>
      </c>
      <c r="C69" s="349"/>
    </row>
    <row r="70" spans="2:3" ht="15" customHeight="1" x14ac:dyDescent="0.25">
      <c r="B70" s="349" t="str">
        <f t="array" ref="B70">IFERROR(INDEX(Schichtplanrechner!$AA$3:$AA$34,LARGE((Schichtplanrechner!$AE$3:$AE$34=TRUE)*(ROW(Schichtplanrechner!$AE$3:$AE$34)-1),COUNTIF(Schichtplanrechner!$AE$3:$AE$34,TRUE)+1-ROW(A30))),"")</f>
        <v/>
      </c>
      <c r="C70" s="349"/>
    </row>
    <row r="71" spans="2:3" ht="15" customHeight="1" x14ac:dyDescent="0.25">
      <c r="B71" s="349" t="str">
        <f t="array" ref="B71">IFERROR(INDEX(Schichtplanrechner!$AA$3:$AA$34,LARGE((Schichtplanrechner!$AE$3:$AE$34=TRUE)*(ROW(Schichtplanrechner!$AE$3:$AE$34)-1),COUNTIF(Schichtplanrechner!$AE$3:$AE$34,TRUE)+1-ROW(A31))),"")</f>
        <v/>
      </c>
      <c r="C71" s="349"/>
    </row>
    <row r="72" spans="2:3" ht="15" customHeight="1" x14ac:dyDescent="0.25">
      <c r="B72" s="349" t="str">
        <f t="array" ref="B72">IFERROR(INDEX(Schichtplanrechner!$AA$3:$AA$34,LARGE((Schichtplanrechner!$AE$3:$AE$34=TRUE)*(ROW(Schichtplanrechner!$AE$3:$AE$34)-1),COUNTIF(Schichtplanrechner!$AE$3:$AE$34,TRUE)+1-ROW(A32))),"")</f>
        <v/>
      </c>
      <c r="C72" s="349"/>
    </row>
  </sheetData>
  <customSheetViews>
    <customSheetView guid="{585B02F6-D04E-40B0-9C3D-EA9FC2F8BE0E}" scale="90" showGridLines="0" topLeftCell="B1">
      <selection activeCell="I34" sqref="I34"/>
      <pageMargins left="0.7" right="0.7" top="0.78740157499999996" bottom="0.78740157499999996" header="0.3" footer="0.3"/>
      <pageSetup paperSize="9" orientation="portrait" r:id="rId1"/>
    </customSheetView>
    <customSheetView guid="{A3C78327-8DE4-4FA3-9639-BE4895212F26}" scale="90" showGridLines="0" topLeftCell="B1">
      <selection activeCell="P8" sqref="P8"/>
      <pageMargins left="0.7" right="0.7" top="0.78740157499999996" bottom="0.78740157499999996" header="0.3" footer="0.3"/>
      <pageSetup paperSize="9" orientation="portrait" r:id="rId2"/>
    </customSheetView>
  </customSheetViews>
  <mergeCells count="86">
    <mergeCell ref="B47:C47"/>
    <mergeCell ref="B48:C48"/>
    <mergeCell ref="B42:C42"/>
    <mergeCell ref="B43:C43"/>
    <mergeCell ref="B44:C44"/>
    <mergeCell ref="B45:C45"/>
    <mergeCell ref="B46:C46"/>
    <mergeCell ref="B63:C63"/>
    <mergeCell ref="B49:C49"/>
    <mergeCell ref="B50:C50"/>
    <mergeCell ref="B51:C51"/>
    <mergeCell ref="B52:C52"/>
    <mergeCell ref="B58:C58"/>
    <mergeCell ref="B59:C59"/>
    <mergeCell ref="B60:C60"/>
    <mergeCell ref="B61:C61"/>
    <mergeCell ref="B62:C62"/>
    <mergeCell ref="B39:C40"/>
    <mergeCell ref="B41:C41"/>
    <mergeCell ref="B70:C70"/>
    <mergeCell ref="B71:C71"/>
    <mergeCell ref="B72:C72"/>
    <mergeCell ref="B64:C64"/>
    <mergeCell ref="B65:C65"/>
    <mergeCell ref="B66:C66"/>
    <mergeCell ref="B67:C67"/>
    <mergeCell ref="B68:C68"/>
    <mergeCell ref="B69:C69"/>
    <mergeCell ref="B53:C53"/>
    <mergeCell ref="B54:C54"/>
    <mergeCell ref="B55:C55"/>
    <mergeCell ref="B56:C56"/>
    <mergeCell ref="B57:C57"/>
    <mergeCell ref="B27:C28"/>
    <mergeCell ref="E27:G27"/>
    <mergeCell ref="H27:H28"/>
    <mergeCell ref="J27:J28"/>
    <mergeCell ref="K27:K28"/>
    <mergeCell ref="L27:L28"/>
    <mergeCell ref="E28:G28"/>
    <mergeCell ref="D18:D19"/>
    <mergeCell ref="B18:C19"/>
    <mergeCell ref="B24:C25"/>
    <mergeCell ref="E24:G24"/>
    <mergeCell ref="H24:H25"/>
    <mergeCell ref="J24:J25"/>
    <mergeCell ref="D24:D25"/>
    <mergeCell ref="D27:D28"/>
    <mergeCell ref="B21:C22"/>
    <mergeCell ref="E21:G21"/>
    <mergeCell ref="H21:H22"/>
    <mergeCell ref="J21:J22"/>
    <mergeCell ref="E22:G22"/>
    <mergeCell ref="D21:D22"/>
    <mergeCell ref="L24:L25"/>
    <mergeCell ref="E25:G25"/>
    <mergeCell ref="E19:G19"/>
    <mergeCell ref="L18:L19"/>
    <mergeCell ref="K21:K22"/>
    <mergeCell ref="L21:L22"/>
    <mergeCell ref="J18:J19"/>
    <mergeCell ref="K24:K25"/>
    <mergeCell ref="K18:K19"/>
    <mergeCell ref="E18:G18"/>
    <mergeCell ref="H18:H19"/>
    <mergeCell ref="H12:H13"/>
    <mergeCell ref="J12:J13"/>
    <mergeCell ref="L12:L13"/>
    <mergeCell ref="B15:C16"/>
    <mergeCell ref="J15:J16"/>
    <mergeCell ref="K15:K16"/>
    <mergeCell ref="L15:L16"/>
    <mergeCell ref="B12:C13"/>
    <mergeCell ref="D12:D13"/>
    <mergeCell ref="K12:K13"/>
    <mergeCell ref="E12:G12"/>
    <mergeCell ref="E13:G13"/>
    <mergeCell ref="E15:I16"/>
    <mergeCell ref="K30:K31"/>
    <mergeCell ref="L30:L31"/>
    <mergeCell ref="E31:G31"/>
    <mergeCell ref="B30:C31"/>
    <mergeCell ref="D30:D31"/>
    <mergeCell ref="E30:G30"/>
    <mergeCell ref="H30:H31"/>
    <mergeCell ref="J30:J31"/>
  </mergeCells>
  <phoneticPr fontId="0" type="noConversion"/>
  <conditionalFormatting sqref="B34:L37">
    <cfRule type="expression" dxfId="1" priority="2">
      <formula>AND($B$36="",$B$35="")</formula>
    </cfRule>
  </conditionalFormatting>
  <conditionalFormatting sqref="B37">
    <cfRule type="expression" dxfId="0" priority="1">
      <formula>$B$35=""</formula>
    </cfRule>
  </conditionalFormatting>
  <dataValidations count="6">
    <dataValidation type="list" allowBlank="1" showInputMessage="1" showErrorMessage="1" sqref="B7:B9">
      <formula1>Schichtart</formula1>
    </dataValidation>
    <dataValidation type="list" allowBlank="1" showInputMessage="1" showErrorMessage="1" sqref="C7:C9">
      <formula1>Häufigkeit</formula1>
    </dataValidation>
    <dataValidation allowBlank="1" showInputMessage="1" showErrorMessage="1" promptTitle="Besetzungsstärken" prompt="Besetzungsstärken geben die Anzahl der Personen an, die einer bestimmten Schicht zugeteilt werden (sollen)._x000a__x000a_Beispiel:_x000a_In der Frühschicht sollen jeden 2. Montag 5 Personen anwesend sein." sqref="G4"/>
    <dataValidation allowBlank="1" showInputMessage="1" showErrorMessage="1" promptTitle="Sollwochenarbeitszeit (Soll-WAZ)" prompt="Die Sollwochenarbeitszeit (Soll-WAZ) ist die angestrebte durchschnittliche Wochenarbeitszeit. Die Soll-WAZ kann sich aus gesetzlichen, kollektiv- bzw. tarifvertraglichen Regelungen, betrieblichen oder individuellen Vereinbarungen ergeben." sqref="B15:C16"/>
    <dataValidation allowBlank="1" showInputMessage="1" showErrorMessage="1" promptTitle="Bruttobetriebszeit (Brutto-BZ)" prompt="Die Bruttobetriebszeit bezieht sich auf die bezahlten Arbeitsstunden pro Woche. Bei einer einheitlichen Besetzungsstärke müssen die Arbeitsstunden nur durch die Besetzungsstärke dividiert werden (s. rechts). " sqref="B12:C13"/>
    <dataValidation allowBlank="1" showInputMessage="1" showErrorMessage="1" promptTitle="Arbeitsstunden" prompt="Arbeitsstunden sind jene Stunden, die bezahlt werden. Sie enthalten z.B. keine unbezahlten Pausen, dafür aber bezahlte Pausen sowie Übergabezeiten." sqref="I4"/>
  </dataValidations>
  <pageMargins left="0.7" right="0.7" top="0.78740157499999996" bottom="0.78740157499999996" header="0.3" footer="0.3"/>
  <pageSetup paperSize="9" orientation="portrait" r:id="rId3"/>
  <drawing r:id="rId4"/>
  <legacy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56"/>
  <sheetViews>
    <sheetView showGridLines="0" zoomScale="85" zoomScaleNormal="85" workbookViewId="0">
      <selection activeCell="AW6" sqref="AW6"/>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row r="2" spans="2:60" ht="21" customHeight="1" thickBot="1" x14ac:dyDescent="0.3">
      <c r="C2" s="51" t="s">
        <v>117</v>
      </c>
      <c r="AF2" s="26"/>
      <c r="AG2" s="26"/>
      <c r="AH2" s="26"/>
      <c r="AI2" s="27"/>
      <c r="AJ2" s="27"/>
      <c r="AK2" s="27"/>
      <c r="AL2" s="27"/>
      <c r="AM2" s="127"/>
      <c r="AN2" s="127"/>
      <c r="AO2" s="127"/>
      <c r="AP2" s="26"/>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273"/>
      <c r="AL3" s="27"/>
      <c r="AM3" s="295"/>
      <c r="AN3" s="295"/>
      <c r="AO3" s="295"/>
      <c r="AP3" s="26"/>
    </row>
    <row r="4" spans="2:60"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2"/>
      <c r="AJ4" s="262"/>
      <c r="AK4" s="262"/>
      <c r="AL4" s="27"/>
      <c r="AM4" s="295"/>
      <c r="AN4" s="295"/>
      <c r="AO4" s="295"/>
      <c r="AP4" s="26"/>
    </row>
    <row r="5" spans="2:60" ht="14.45" thickBot="1" x14ac:dyDescent="0.4">
      <c r="B5" s="256" t="s">
        <v>37</v>
      </c>
      <c r="C5" s="43" t="s">
        <v>34</v>
      </c>
      <c r="D5" s="141" t="s">
        <v>34</v>
      </c>
      <c r="E5" s="141" t="s">
        <v>34</v>
      </c>
      <c r="F5" s="141" t="s">
        <v>34</v>
      </c>
      <c r="G5" s="141" t="s">
        <v>34</v>
      </c>
      <c r="H5" s="141" t="s">
        <v>34</v>
      </c>
      <c r="I5" s="73"/>
      <c r="J5" s="119" t="s">
        <v>36</v>
      </c>
      <c r="K5" s="118" t="s">
        <v>36</v>
      </c>
      <c r="L5" s="118" t="s">
        <v>36</v>
      </c>
      <c r="M5" s="95"/>
      <c r="N5" s="95"/>
      <c r="O5" s="38"/>
      <c r="P5" s="61"/>
      <c r="Q5" s="143" t="s">
        <v>35</v>
      </c>
      <c r="R5" s="139" t="s">
        <v>35</v>
      </c>
      <c r="S5" s="62"/>
      <c r="T5" s="118" t="s">
        <v>36</v>
      </c>
      <c r="U5" s="118" t="s">
        <v>36</v>
      </c>
      <c r="V5" s="118" t="s">
        <v>36</v>
      </c>
      <c r="W5" s="41"/>
      <c r="X5" s="75"/>
      <c r="Y5" s="38"/>
      <c r="Z5" s="138" t="s">
        <v>35</v>
      </c>
      <c r="AA5" s="139" t="s">
        <v>35</v>
      </c>
      <c r="AB5" s="138" t="s">
        <v>35</v>
      </c>
      <c r="AC5" s="139" t="s">
        <v>35</v>
      </c>
      <c r="AD5" s="61"/>
      <c r="AF5" s="26">
        <f>COUNTIF($C5:$AD5,"F")</f>
        <v>6</v>
      </c>
      <c r="AG5" s="26">
        <f>COUNTIF($C5:$AD5,"S")</f>
        <v>6</v>
      </c>
      <c r="AH5" s="26">
        <f>COUNTIF($C5:$AD5,"N")</f>
        <v>6</v>
      </c>
      <c r="AI5" s="262"/>
      <c r="AJ5" s="262"/>
      <c r="AK5" s="262"/>
      <c r="AL5" s="27"/>
      <c r="AM5" s="127"/>
      <c r="AN5" s="127"/>
      <c r="AO5" s="262"/>
      <c r="AP5" s="26"/>
    </row>
    <row r="6" spans="2:60" ht="14.45" thickBot="1" x14ac:dyDescent="0.4">
      <c r="B6" s="256" t="s">
        <v>38</v>
      </c>
      <c r="C6" s="117" t="s">
        <v>36</v>
      </c>
      <c r="D6" s="116" t="s">
        <v>36</v>
      </c>
      <c r="E6" s="116" t="s">
        <v>36</v>
      </c>
      <c r="F6" s="93"/>
      <c r="G6" s="93"/>
      <c r="H6" s="56"/>
      <c r="I6" s="58"/>
      <c r="J6" s="135" t="s">
        <v>35</v>
      </c>
      <c r="K6" s="134" t="s">
        <v>35</v>
      </c>
      <c r="L6" s="59"/>
      <c r="M6" s="116" t="s">
        <v>36</v>
      </c>
      <c r="N6" s="116" t="s">
        <v>36</v>
      </c>
      <c r="O6" s="116" t="s">
        <v>36</v>
      </c>
      <c r="P6" s="55"/>
      <c r="Q6" s="76"/>
      <c r="R6" s="56"/>
      <c r="S6" s="133" t="s">
        <v>35</v>
      </c>
      <c r="T6" s="134" t="s">
        <v>35</v>
      </c>
      <c r="U6" s="133" t="s">
        <v>35</v>
      </c>
      <c r="V6" s="134" t="s">
        <v>35</v>
      </c>
      <c r="W6" s="58"/>
      <c r="X6" s="57" t="s">
        <v>34</v>
      </c>
      <c r="Y6" s="132" t="s">
        <v>34</v>
      </c>
      <c r="Z6" s="132" t="s">
        <v>34</v>
      </c>
      <c r="AA6" s="132" t="s">
        <v>34</v>
      </c>
      <c r="AB6" s="132" t="s">
        <v>34</v>
      </c>
      <c r="AC6" s="132" t="s">
        <v>34</v>
      </c>
      <c r="AD6" s="68"/>
      <c r="AF6" s="26">
        <f>COUNTIF($C6:$AD6,"F")</f>
        <v>6</v>
      </c>
      <c r="AG6" s="26">
        <f>COUNTIF($C6:$AD6,"S")</f>
        <v>6</v>
      </c>
      <c r="AH6" s="26">
        <f>COUNTIF($C6:$AD6,"N")</f>
        <v>6</v>
      </c>
      <c r="AI6" s="262"/>
      <c r="AJ6" s="127"/>
      <c r="AK6" s="127"/>
      <c r="AL6" s="27"/>
      <c r="AM6" s="127"/>
      <c r="AN6" s="127"/>
      <c r="AO6" s="127"/>
      <c r="AP6" s="26"/>
    </row>
    <row r="7" spans="2:60" ht="14.45" thickBot="1" x14ac:dyDescent="0.4">
      <c r="B7" s="256" t="s">
        <v>39</v>
      </c>
      <c r="C7" s="135" t="s">
        <v>35</v>
      </c>
      <c r="D7" s="134" t="s">
        <v>35</v>
      </c>
      <c r="E7" s="59"/>
      <c r="F7" s="116" t="s">
        <v>36</v>
      </c>
      <c r="G7" s="116" t="s">
        <v>36</v>
      </c>
      <c r="H7" s="116" t="s">
        <v>36</v>
      </c>
      <c r="I7" s="70"/>
      <c r="J7" s="71"/>
      <c r="K7" s="56"/>
      <c r="L7" s="133" t="s">
        <v>35</v>
      </c>
      <c r="M7" s="134" t="s">
        <v>35</v>
      </c>
      <c r="N7" s="133" t="s">
        <v>35</v>
      </c>
      <c r="O7" s="134" t="s">
        <v>35</v>
      </c>
      <c r="P7" s="68"/>
      <c r="Q7" s="67" t="s">
        <v>34</v>
      </c>
      <c r="R7" s="132" t="s">
        <v>34</v>
      </c>
      <c r="S7" s="132" t="s">
        <v>34</v>
      </c>
      <c r="T7" s="132" t="s">
        <v>34</v>
      </c>
      <c r="U7" s="132" t="s">
        <v>34</v>
      </c>
      <c r="V7" s="132" t="s">
        <v>34</v>
      </c>
      <c r="W7" s="58"/>
      <c r="X7" s="117" t="s">
        <v>36</v>
      </c>
      <c r="Y7" s="116" t="s">
        <v>36</v>
      </c>
      <c r="Z7" s="116" t="s">
        <v>36</v>
      </c>
      <c r="AA7" s="93"/>
      <c r="AB7" s="93"/>
      <c r="AC7" s="56"/>
      <c r="AD7" s="68"/>
      <c r="AF7" s="26">
        <f>COUNTIF($C7:$AD7,"F")</f>
        <v>6</v>
      </c>
      <c r="AG7" s="26">
        <f>COUNTIF($C7:$AD7,"S")</f>
        <v>6</v>
      </c>
      <c r="AH7" s="26">
        <f>COUNTIF($C7:$AD7,"N")</f>
        <v>6</v>
      </c>
      <c r="AI7" s="127"/>
      <c r="AJ7" s="262"/>
      <c r="AK7" s="262"/>
      <c r="AL7" s="27"/>
      <c r="AM7" s="127"/>
      <c r="AN7" s="127"/>
      <c r="AO7" s="127"/>
      <c r="AP7" s="26"/>
    </row>
    <row r="8" spans="2:60" ht="14.45" thickBot="1" x14ac:dyDescent="0.4">
      <c r="B8" s="256" t="s">
        <v>40</v>
      </c>
      <c r="C8" s="144"/>
      <c r="D8" s="33"/>
      <c r="E8" s="128" t="s">
        <v>35</v>
      </c>
      <c r="F8" s="129" t="s">
        <v>35</v>
      </c>
      <c r="G8" s="128" t="s">
        <v>35</v>
      </c>
      <c r="H8" s="129" t="s">
        <v>35</v>
      </c>
      <c r="I8" s="65"/>
      <c r="J8" s="31" t="s">
        <v>34</v>
      </c>
      <c r="K8" s="130" t="s">
        <v>34</v>
      </c>
      <c r="L8" s="130" t="s">
        <v>34</v>
      </c>
      <c r="M8" s="130" t="s">
        <v>34</v>
      </c>
      <c r="N8" s="130" t="s">
        <v>34</v>
      </c>
      <c r="O8" s="130" t="s">
        <v>34</v>
      </c>
      <c r="P8" s="28"/>
      <c r="Q8" s="115" t="s">
        <v>36</v>
      </c>
      <c r="R8" s="114" t="s">
        <v>36</v>
      </c>
      <c r="S8" s="114" t="s">
        <v>36</v>
      </c>
      <c r="T8" s="91"/>
      <c r="U8" s="91"/>
      <c r="V8" s="33"/>
      <c r="W8" s="65"/>
      <c r="X8" s="66" t="s">
        <v>35</v>
      </c>
      <c r="Y8" s="129" t="s">
        <v>35</v>
      </c>
      <c r="Z8" s="29"/>
      <c r="AA8" s="114" t="s">
        <v>36</v>
      </c>
      <c r="AB8" s="114" t="s">
        <v>36</v>
      </c>
      <c r="AC8" s="114" t="s">
        <v>36</v>
      </c>
      <c r="AD8" s="53"/>
      <c r="AF8" s="26">
        <f>COUNTIF($C8:$AD8,"F")</f>
        <v>6</v>
      </c>
      <c r="AG8" s="26">
        <f>COUNTIF($C8:$AD8,"S")</f>
        <v>6</v>
      </c>
      <c r="AH8" s="26">
        <f>COUNTIF($C8:$AD8,"N")</f>
        <v>6</v>
      </c>
      <c r="AI8" s="262"/>
      <c r="AJ8" s="127"/>
      <c r="AK8" s="262"/>
      <c r="AL8" s="27"/>
      <c r="AM8" s="127"/>
      <c r="AN8" s="127"/>
      <c r="AO8" s="127"/>
      <c r="AP8" s="26"/>
    </row>
    <row r="9" spans="2:60"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127"/>
      <c r="AM9" s="26"/>
      <c r="AN9" s="26"/>
      <c r="AO9" s="26"/>
      <c r="AP9" s="126"/>
    </row>
    <row r="10" spans="2:60"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row>
    <row r="11" spans="2:60"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2"/>
      <c r="C12" s="362" t="s">
        <v>242</v>
      </c>
      <c r="D12" s="362"/>
      <c r="E12" s="362"/>
      <c r="F12" s="362"/>
      <c r="G12" s="362"/>
      <c r="H12" s="362"/>
      <c r="I12" s="262">
        <v>36</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526">
        <f>$L25*$L27*$M35</f>
        <v>10231.200000000001</v>
      </c>
      <c r="AP12" s="527"/>
      <c r="AQ12" s="527"/>
      <c r="AR12" s="527"/>
      <c r="AS12" s="527"/>
      <c r="AT12" s="527"/>
      <c r="AU12" s="527"/>
      <c r="AV12" s="527"/>
      <c r="AW12" s="527"/>
      <c r="AX12" s="528"/>
      <c r="AY12" s="526">
        <f>$L26*$L27*$M35</f>
        <v>13759.2</v>
      </c>
      <c r="AZ12" s="527"/>
      <c r="BA12" s="527"/>
      <c r="BB12" s="527"/>
      <c r="BC12" s="527"/>
      <c r="BD12" s="527"/>
      <c r="BE12" s="527"/>
      <c r="BF12" s="527"/>
      <c r="BG12" s="527"/>
      <c r="BH12" s="528"/>
    </row>
    <row r="13" spans="2:60" ht="19.5" customHeight="1" x14ac:dyDescent="0.25">
      <c r="C13" s="258" t="s">
        <v>243</v>
      </c>
      <c r="I13" s="26">
        <v>3</v>
      </c>
      <c r="AE13" s="277" t="s">
        <v>256</v>
      </c>
      <c r="AF13" s="278"/>
      <c r="AG13" s="278"/>
      <c r="AH13" s="278"/>
      <c r="AI13" s="278"/>
      <c r="AJ13" s="278"/>
      <c r="AK13" s="278"/>
      <c r="AL13" s="278"/>
      <c r="AM13" s="278"/>
      <c r="AN13" s="279"/>
      <c r="AO13" s="529">
        <f>$L27*$L28</f>
        <v>0</v>
      </c>
      <c r="AP13" s="530"/>
      <c r="AQ13" s="530"/>
      <c r="AR13" s="530"/>
      <c r="AS13" s="530"/>
      <c r="AT13" s="530"/>
      <c r="AU13" s="530"/>
      <c r="AV13" s="530"/>
      <c r="AW13" s="530"/>
      <c r="AX13" s="531"/>
      <c r="AY13" s="529">
        <f>$L27*$L28</f>
        <v>0</v>
      </c>
      <c r="AZ13" s="530"/>
      <c r="BA13" s="530"/>
      <c r="BB13" s="530"/>
      <c r="BC13" s="530"/>
      <c r="BD13" s="530"/>
      <c r="BE13" s="530"/>
      <c r="BF13" s="530"/>
      <c r="BG13" s="530"/>
      <c r="BH13" s="531"/>
    </row>
    <row r="14" spans="2:60" ht="19.5" customHeight="1" x14ac:dyDescent="0.25">
      <c r="C14" s="258" t="s">
        <v>244</v>
      </c>
      <c r="I14" s="26">
        <v>4</v>
      </c>
      <c r="AE14" s="277" t="s">
        <v>257</v>
      </c>
      <c r="AF14" s="278"/>
      <c r="AG14" s="278"/>
      <c r="AH14" s="278"/>
      <c r="AI14" s="278"/>
      <c r="AJ14" s="278"/>
      <c r="AK14" s="278"/>
      <c r="AL14" s="278"/>
      <c r="AM14" s="278"/>
      <c r="AN14" s="279"/>
      <c r="AO14" s="517">
        <f>$M39+$Q39+$U39</f>
        <v>6</v>
      </c>
      <c r="AP14" s="518"/>
      <c r="AQ14" s="518"/>
      <c r="AR14" s="518"/>
      <c r="AS14" s="518"/>
      <c r="AT14" s="518"/>
      <c r="AU14" s="518"/>
      <c r="AV14" s="518"/>
      <c r="AW14" s="518"/>
      <c r="AX14" s="519"/>
      <c r="AY14" s="517">
        <f>$M39+$Q39+$U39</f>
        <v>6</v>
      </c>
      <c r="AZ14" s="518"/>
      <c r="BA14" s="518"/>
      <c r="BB14" s="518"/>
      <c r="BC14" s="518"/>
      <c r="BD14" s="518"/>
      <c r="BE14" s="518"/>
      <c r="BF14" s="518"/>
      <c r="BG14" s="518"/>
      <c r="BH14" s="519"/>
    </row>
    <row r="15" spans="2:60" ht="19.5" customHeight="1" thickBot="1" x14ac:dyDescent="0.3">
      <c r="C15" s="125"/>
      <c r="AE15" s="280" t="s">
        <v>258</v>
      </c>
      <c r="AF15" s="281"/>
      <c r="AG15" s="281"/>
      <c r="AH15" s="281"/>
      <c r="AI15" s="281"/>
      <c r="AJ15" s="281"/>
      <c r="AK15" s="281"/>
      <c r="AL15" s="281"/>
      <c r="AM15" s="281"/>
      <c r="AN15" s="282"/>
      <c r="AO15" s="520">
        <f>$M39*$O39+$Q39*$S39+$U39*$W39</f>
        <v>48</v>
      </c>
      <c r="AP15" s="521"/>
      <c r="AQ15" s="521"/>
      <c r="AR15" s="521"/>
      <c r="AS15" s="521"/>
      <c r="AT15" s="521"/>
      <c r="AU15" s="521"/>
      <c r="AV15" s="521"/>
      <c r="AW15" s="521"/>
      <c r="AX15" s="522"/>
      <c r="AY15" s="520">
        <f>$M39*$O39+$Q39*$S39+$U39*$W39</f>
        <v>48</v>
      </c>
      <c r="AZ15" s="521"/>
      <c r="BA15" s="521"/>
      <c r="BB15" s="521"/>
      <c r="BC15" s="521"/>
      <c r="BD15" s="521"/>
      <c r="BE15" s="521"/>
      <c r="BF15" s="521"/>
      <c r="BG15" s="521"/>
      <c r="BH15" s="522"/>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523">
        <f>IF($M$35="",0,(($L$25/$M$34*($M39*$O39+$Q39*$S39+$U39*$W39))*AO13))</f>
        <v>0</v>
      </c>
      <c r="AP16" s="524"/>
      <c r="AQ16" s="524"/>
      <c r="AR16" s="524"/>
      <c r="AS16" s="524"/>
      <c r="AT16" s="524"/>
      <c r="AU16" s="524"/>
      <c r="AV16" s="524"/>
      <c r="AW16" s="524"/>
      <c r="AX16" s="525"/>
      <c r="AY16" s="523">
        <f>IF($M$35="",0,(($L$26/$M$34*($M39*$O39+$Q39*$S39+$U39*$W39))*AY13))</f>
        <v>0</v>
      </c>
      <c r="AZ16" s="524"/>
      <c r="BA16" s="524"/>
      <c r="BB16" s="524"/>
      <c r="BC16" s="524"/>
      <c r="BD16" s="524"/>
      <c r="BE16" s="524"/>
      <c r="BF16" s="524"/>
      <c r="BG16" s="524"/>
      <c r="BH16" s="525"/>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529">
        <f>$L$27*$L$29</f>
        <v>4.9000000000000004</v>
      </c>
      <c r="AP17" s="530"/>
      <c r="AQ17" s="530"/>
      <c r="AR17" s="530"/>
      <c r="AS17" s="530"/>
      <c r="AT17" s="530"/>
      <c r="AU17" s="530"/>
      <c r="AV17" s="530"/>
      <c r="AW17" s="530"/>
      <c r="AX17" s="531"/>
      <c r="AY17" s="529">
        <f>$L$27*$L$29</f>
        <v>4.9000000000000004</v>
      </c>
      <c r="AZ17" s="530"/>
      <c r="BA17" s="530"/>
      <c r="BB17" s="530"/>
      <c r="BC17" s="530"/>
      <c r="BD17" s="530"/>
      <c r="BE17" s="530"/>
      <c r="BF17" s="530"/>
      <c r="BG17" s="530"/>
      <c r="BH17" s="531"/>
    </row>
    <row r="18" spans="3:60" ht="19.5" customHeight="1" x14ac:dyDescent="0.25">
      <c r="C18" s="232" t="s">
        <v>133</v>
      </c>
      <c r="D18" s="381" t="s">
        <v>141</v>
      </c>
      <c r="E18" s="381"/>
      <c r="F18" s="381"/>
      <c r="G18" s="381"/>
      <c r="H18" s="381"/>
      <c r="I18" s="382"/>
      <c r="J18" s="232" t="s">
        <v>133</v>
      </c>
      <c r="K18" s="383" t="s">
        <v>208</v>
      </c>
      <c r="L18" s="383"/>
      <c r="M18" s="383"/>
      <c r="N18" s="383"/>
      <c r="O18" s="383"/>
      <c r="P18" s="383"/>
      <c r="AE18" s="277" t="s">
        <v>261</v>
      </c>
      <c r="AF18" s="278"/>
      <c r="AG18" s="278"/>
      <c r="AH18" s="278"/>
      <c r="AI18" s="278"/>
      <c r="AJ18" s="278"/>
      <c r="AK18" s="278"/>
      <c r="AL18" s="278"/>
      <c r="AM18" s="278"/>
      <c r="AN18" s="279"/>
      <c r="AO18" s="517">
        <f>$M40+$Q40+$U40</f>
        <v>6</v>
      </c>
      <c r="AP18" s="518"/>
      <c r="AQ18" s="518"/>
      <c r="AR18" s="518"/>
      <c r="AS18" s="518"/>
      <c r="AT18" s="518"/>
      <c r="AU18" s="518"/>
      <c r="AV18" s="518"/>
      <c r="AW18" s="518"/>
      <c r="AX18" s="519"/>
      <c r="AY18" s="517">
        <f>$M40+$Q40+$U40</f>
        <v>6</v>
      </c>
      <c r="AZ18" s="518"/>
      <c r="BA18" s="518"/>
      <c r="BB18" s="518"/>
      <c r="BC18" s="518"/>
      <c r="BD18" s="518"/>
      <c r="BE18" s="518"/>
      <c r="BF18" s="518"/>
      <c r="BG18" s="518"/>
      <c r="BH18" s="519"/>
    </row>
    <row r="19" spans="3:60" ht="19.5" customHeight="1" thickBot="1" x14ac:dyDescent="0.3">
      <c r="C19" s="232"/>
      <c r="D19" s="381"/>
      <c r="E19" s="381"/>
      <c r="F19" s="381"/>
      <c r="G19" s="381"/>
      <c r="H19" s="381"/>
      <c r="I19" s="382"/>
      <c r="J19" s="257"/>
      <c r="K19" s="383"/>
      <c r="L19" s="383"/>
      <c r="M19" s="383"/>
      <c r="N19" s="383"/>
      <c r="O19" s="383"/>
      <c r="P19" s="383"/>
      <c r="AE19" s="280" t="s">
        <v>262</v>
      </c>
      <c r="AF19" s="281"/>
      <c r="AG19" s="281"/>
      <c r="AH19" s="281"/>
      <c r="AI19" s="281"/>
      <c r="AJ19" s="281"/>
      <c r="AK19" s="281"/>
      <c r="AL19" s="281"/>
      <c r="AM19" s="281"/>
      <c r="AN19" s="282"/>
      <c r="AO19" s="520">
        <f>$M40*$O40+$Q40*$S40+$U40*$W40</f>
        <v>48</v>
      </c>
      <c r="AP19" s="521"/>
      <c r="AQ19" s="521"/>
      <c r="AR19" s="521"/>
      <c r="AS19" s="521"/>
      <c r="AT19" s="521"/>
      <c r="AU19" s="521"/>
      <c r="AV19" s="521"/>
      <c r="AW19" s="521"/>
      <c r="AX19" s="522"/>
      <c r="AY19" s="520">
        <f>$M40*$O40+$Q40*$S40+$U40*$W40</f>
        <v>48</v>
      </c>
      <c r="AZ19" s="521"/>
      <c r="BA19" s="521"/>
      <c r="BB19" s="521"/>
      <c r="BC19" s="521"/>
      <c r="BD19" s="521"/>
      <c r="BE19" s="521"/>
      <c r="BF19" s="521"/>
      <c r="BG19" s="521"/>
      <c r="BH19" s="522"/>
    </row>
    <row r="20" spans="3:60" ht="19.5" customHeight="1" thickTop="1" x14ac:dyDescent="0.25">
      <c r="C20" s="232" t="s">
        <v>134</v>
      </c>
      <c r="D20" s="381" t="s">
        <v>209</v>
      </c>
      <c r="E20" s="381"/>
      <c r="F20" s="381"/>
      <c r="G20" s="381"/>
      <c r="H20" s="381"/>
      <c r="I20" s="382"/>
      <c r="J20" s="257"/>
      <c r="K20" s="383"/>
      <c r="L20" s="383"/>
      <c r="M20" s="383"/>
      <c r="N20" s="383"/>
      <c r="O20" s="383"/>
      <c r="P20" s="383"/>
      <c r="AE20" s="283" t="s">
        <v>263</v>
      </c>
      <c r="AF20" s="284"/>
      <c r="AG20" s="284"/>
      <c r="AH20" s="284"/>
      <c r="AI20" s="284"/>
      <c r="AJ20" s="284"/>
      <c r="AK20" s="284"/>
      <c r="AL20" s="284"/>
      <c r="AM20" s="284"/>
      <c r="AN20" s="285"/>
      <c r="AO20" s="523">
        <f>IF($M$35="",0,(($L$25/$M$34*($M40*$O40+$Q40*$S40+$U40*$W40))*AO17))</f>
        <v>1705.2</v>
      </c>
      <c r="AP20" s="524"/>
      <c r="AQ20" s="524"/>
      <c r="AR20" s="524"/>
      <c r="AS20" s="524"/>
      <c r="AT20" s="524"/>
      <c r="AU20" s="524"/>
      <c r="AV20" s="524"/>
      <c r="AW20" s="524"/>
      <c r="AX20" s="525"/>
      <c r="AY20" s="523">
        <f>IF($M$35="",0,(($L$26/$M$34*($M40*$O40+$Q40*$S40+$U40*$W40))*AY17))</f>
        <v>2293.2000000000003</v>
      </c>
      <c r="AZ20" s="524"/>
      <c r="BA20" s="524"/>
      <c r="BB20" s="524"/>
      <c r="BC20" s="524"/>
      <c r="BD20" s="524"/>
      <c r="BE20" s="524"/>
      <c r="BF20" s="524"/>
      <c r="BG20" s="524"/>
      <c r="BH20" s="525"/>
    </row>
    <row r="21" spans="3:60" ht="19.5" customHeight="1" x14ac:dyDescent="0.25">
      <c r="C21" s="257"/>
      <c r="D21" s="381"/>
      <c r="E21" s="381"/>
      <c r="F21" s="381"/>
      <c r="G21" s="381"/>
      <c r="H21" s="381"/>
      <c r="I21" s="382"/>
      <c r="J21" s="257"/>
      <c r="K21" s="257"/>
      <c r="L21" s="257"/>
      <c r="M21" s="257"/>
      <c r="N21" s="257"/>
      <c r="O21" s="257"/>
      <c r="P21" s="257"/>
      <c r="AE21" s="277" t="s">
        <v>264</v>
      </c>
      <c r="AF21" s="278"/>
      <c r="AG21" s="278"/>
      <c r="AH21" s="278"/>
      <c r="AI21" s="278"/>
      <c r="AJ21" s="278"/>
      <c r="AK21" s="278"/>
      <c r="AL21" s="278"/>
      <c r="AM21" s="278"/>
      <c r="AN21" s="279"/>
      <c r="AO21" s="529">
        <f>$L27*$L30</f>
        <v>0</v>
      </c>
      <c r="AP21" s="530"/>
      <c r="AQ21" s="530"/>
      <c r="AR21" s="530"/>
      <c r="AS21" s="530"/>
      <c r="AT21" s="530"/>
      <c r="AU21" s="530"/>
      <c r="AV21" s="530"/>
      <c r="AW21" s="530"/>
      <c r="AX21" s="531"/>
      <c r="AY21" s="529">
        <f>$L27*$L30</f>
        <v>0</v>
      </c>
      <c r="AZ21" s="530"/>
      <c r="BA21" s="530"/>
      <c r="BB21" s="530"/>
      <c r="BC21" s="530"/>
      <c r="BD21" s="530"/>
      <c r="BE21" s="530"/>
      <c r="BF21" s="530"/>
      <c r="BG21" s="530"/>
      <c r="BH21" s="531"/>
    </row>
    <row r="22" spans="3:60" ht="19.5" customHeight="1" x14ac:dyDescent="0.25">
      <c r="C22" s="257"/>
      <c r="D22" s="225"/>
      <c r="E22" s="225"/>
      <c r="F22" s="225"/>
      <c r="G22" s="225"/>
      <c r="H22" s="225"/>
      <c r="I22" s="225"/>
      <c r="J22" s="259"/>
      <c r="K22" s="257"/>
      <c r="L22" s="257"/>
      <c r="M22" s="257"/>
      <c r="N22" s="257"/>
      <c r="O22" s="257"/>
      <c r="P22" s="257"/>
      <c r="AE22" s="277" t="s">
        <v>265</v>
      </c>
      <c r="AF22" s="278"/>
      <c r="AG22" s="278"/>
      <c r="AH22" s="278"/>
      <c r="AI22" s="278"/>
      <c r="AJ22" s="278"/>
      <c r="AK22" s="278"/>
      <c r="AL22" s="278"/>
      <c r="AM22" s="278"/>
      <c r="AN22" s="279"/>
      <c r="AO22" s="517">
        <f>$Q41</f>
        <v>3</v>
      </c>
      <c r="AP22" s="518"/>
      <c r="AQ22" s="518"/>
      <c r="AR22" s="518"/>
      <c r="AS22" s="518"/>
      <c r="AT22" s="518"/>
      <c r="AU22" s="518"/>
      <c r="AV22" s="518"/>
      <c r="AW22" s="518"/>
      <c r="AX22" s="519"/>
      <c r="AY22" s="517">
        <f>$Q41</f>
        <v>3</v>
      </c>
      <c r="AZ22" s="518"/>
      <c r="BA22" s="518"/>
      <c r="BB22" s="518"/>
      <c r="BC22" s="518"/>
      <c r="BD22" s="518"/>
      <c r="BE22" s="518"/>
      <c r="BF22" s="518"/>
      <c r="BG22" s="518"/>
      <c r="BH22" s="519"/>
    </row>
    <row r="23" spans="3:60" ht="19.5" customHeight="1" thickBot="1" x14ac:dyDescent="0.3">
      <c r="C23" s="261" t="s">
        <v>281</v>
      </c>
      <c r="D23" s="255"/>
      <c r="E23" s="255"/>
      <c r="F23" s="255"/>
      <c r="G23" s="255"/>
      <c r="H23" s="255"/>
      <c r="I23" s="255"/>
      <c r="J23" s="257"/>
      <c r="K23" s="257"/>
      <c r="L23" s="257"/>
      <c r="M23" s="257"/>
      <c r="N23" s="257"/>
      <c r="O23" s="257"/>
      <c r="P23" s="257"/>
      <c r="AE23" s="280" t="s">
        <v>266</v>
      </c>
      <c r="AF23" s="281"/>
      <c r="AG23" s="281"/>
      <c r="AH23" s="281"/>
      <c r="AI23" s="281"/>
      <c r="AJ23" s="281"/>
      <c r="AK23" s="281"/>
      <c r="AL23" s="281"/>
      <c r="AM23" s="281"/>
      <c r="AN23" s="282"/>
      <c r="AO23" s="520">
        <f>$Q38*$S38+$Q39*$S39+$Q40*$S40</f>
        <v>24</v>
      </c>
      <c r="AP23" s="521"/>
      <c r="AQ23" s="521"/>
      <c r="AR23" s="521"/>
      <c r="AS23" s="521"/>
      <c r="AT23" s="521"/>
      <c r="AU23" s="521"/>
      <c r="AV23" s="521"/>
      <c r="AW23" s="521"/>
      <c r="AX23" s="522"/>
      <c r="AY23" s="520">
        <f>$Q38*$S38+$Q39*$S39+$Q40*$S40</f>
        <v>24</v>
      </c>
      <c r="AZ23" s="521"/>
      <c r="BA23" s="521"/>
      <c r="BB23" s="521"/>
      <c r="BC23" s="521"/>
      <c r="BD23" s="521"/>
      <c r="BE23" s="521"/>
      <c r="BF23" s="521"/>
      <c r="BG23" s="521"/>
      <c r="BH23" s="522"/>
    </row>
    <row r="24" spans="3:60" ht="19.5" customHeight="1" thickTop="1" thickBot="1" x14ac:dyDescent="0.3">
      <c r="C24" s="257"/>
      <c r="D24" s="257"/>
      <c r="E24" s="257"/>
      <c r="F24" s="257"/>
      <c r="G24" s="257"/>
      <c r="H24" s="257"/>
      <c r="I24" s="257"/>
      <c r="J24" s="257"/>
      <c r="K24" s="257"/>
      <c r="L24" s="257"/>
      <c r="M24" s="257"/>
      <c r="N24" s="257"/>
      <c r="O24" s="257"/>
      <c r="P24" s="257"/>
      <c r="AE24" s="283" t="s">
        <v>267</v>
      </c>
      <c r="AF24" s="284"/>
      <c r="AG24" s="284"/>
      <c r="AH24" s="284"/>
      <c r="AI24" s="284"/>
      <c r="AJ24" s="284"/>
      <c r="AK24" s="284"/>
      <c r="AL24" s="284"/>
      <c r="AM24" s="284"/>
      <c r="AN24" s="285"/>
      <c r="AO24" s="523">
        <f>IF($M$35="",0,(($L$25/$M$34*($Q38*$S38+$Q39*$S39+$Q40*$S40))*AO21))</f>
        <v>0</v>
      </c>
      <c r="AP24" s="524"/>
      <c r="AQ24" s="524"/>
      <c r="AR24" s="524"/>
      <c r="AS24" s="524"/>
      <c r="AT24" s="524"/>
      <c r="AU24" s="524"/>
      <c r="AV24" s="524"/>
      <c r="AW24" s="524"/>
      <c r="AX24" s="525"/>
      <c r="AY24" s="523">
        <f>IF($M$35="",0,(($L$26/$M$34*($Q38*$S38+$Q39*$S39+$Q40*$S40))*AY21))</f>
        <v>0</v>
      </c>
      <c r="AZ24" s="524"/>
      <c r="BA24" s="524"/>
      <c r="BB24" s="524"/>
      <c r="BC24" s="524"/>
      <c r="BD24" s="524"/>
      <c r="BE24" s="524"/>
      <c r="BF24" s="524"/>
      <c r="BG24" s="524"/>
      <c r="BH24" s="525"/>
    </row>
    <row r="25" spans="3:60" ht="19.5" customHeight="1" x14ac:dyDescent="0.25">
      <c r="C25" s="443" t="s">
        <v>279</v>
      </c>
      <c r="D25" s="444"/>
      <c r="E25" s="444"/>
      <c r="F25" s="444"/>
      <c r="G25" s="444"/>
      <c r="H25" s="444"/>
      <c r="I25" s="444"/>
      <c r="J25" s="444"/>
      <c r="K25" s="445"/>
      <c r="L25" s="452">
        <f>Schichtplanrechner!$K$18</f>
        <v>29</v>
      </c>
      <c r="M25" s="453"/>
      <c r="N25" s="454"/>
      <c r="O25" s="257"/>
      <c r="AE25" s="277" t="s">
        <v>268</v>
      </c>
      <c r="AF25" s="278"/>
      <c r="AG25" s="278"/>
      <c r="AH25" s="278"/>
      <c r="AI25" s="278"/>
      <c r="AJ25" s="278"/>
      <c r="AK25" s="278"/>
      <c r="AL25" s="278"/>
      <c r="AM25" s="278"/>
      <c r="AN25" s="279"/>
      <c r="AO25" s="529">
        <f>$L27*$L31</f>
        <v>9.8000000000000007</v>
      </c>
      <c r="AP25" s="530"/>
      <c r="AQ25" s="530"/>
      <c r="AR25" s="530"/>
      <c r="AS25" s="530"/>
      <c r="AT25" s="530"/>
      <c r="AU25" s="530"/>
      <c r="AV25" s="530"/>
      <c r="AW25" s="530"/>
      <c r="AX25" s="531"/>
      <c r="AY25" s="529">
        <f>$L27*$L31</f>
        <v>9.8000000000000007</v>
      </c>
      <c r="AZ25" s="530"/>
      <c r="BA25" s="530"/>
      <c r="BB25" s="530"/>
      <c r="BC25" s="530"/>
      <c r="BD25" s="530"/>
      <c r="BE25" s="530"/>
      <c r="BF25" s="530"/>
      <c r="BG25" s="530"/>
      <c r="BH25" s="531"/>
    </row>
    <row r="26" spans="3:60" ht="19.5" customHeight="1" x14ac:dyDescent="0.25">
      <c r="C26" s="455" t="s">
        <v>280</v>
      </c>
      <c r="D26" s="456"/>
      <c r="E26" s="456"/>
      <c r="F26" s="456"/>
      <c r="G26" s="456"/>
      <c r="H26" s="456"/>
      <c r="I26" s="456"/>
      <c r="J26" s="456"/>
      <c r="K26" s="457"/>
      <c r="L26" s="458">
        <f>Schichtplanrechner!$P$17</f>
        <v>39</v>
      </c>
      <c r="M26" s="459"/>
      <c r="N26" s="460"/>
      <c r="O26" s="257"/>
      <c r="AE26" s="277" t="s">
        <v>269</v>
      </c>
      <c r="AF26" s="278"/>
      <c r="AG26" s="278"/>
      <c r="AH26" s="278"/>
      <c r="AI26" s="278"/>
      <c r="AJ26" s="278"/>
      <c r="AK26" s="278"/>
      <c r="AL26" s="278"/>
      <c r="AM26" s="278"/>
      <c r="AN26" s="279"/>
      <c r="AO26" s="517">
        <f>$U41</f>
        <v>0</v>
      </c>
      <c r="AP26" s="518"/>
      <c r="AQ26" s="518"/>
      <c r="AR26" s="518"/>
      <c r="AS26" s="518"/>
      <c r="AT26" s="518"/>
      <c r="AU26" s="518"/>
      <c r="AV26" s="518"/>
      <c r="AW26" s="518"/>
      <c r="AX26" s="519"/>
      <c r="AY26" s="517">
        <f>$U41</f>
        <v>0</v>
      </c>
      <c r="AZ26" s="518"/>
      <c r="BA26" s="518"/>
      <c r="BB26" s="518"/>
      <c r="BC26" s="518"/>
      <c r="BD26" s="518"/>
      <c r="BE26" s="518"/>
      <c r="BF26" s="518"/>
      <c r="BG26" s="518"/>
      <c r="BH26" s="519"/>
    </row>
    <row r="27" spans="3:60" ht="19.5" customHeight="1" thickBot="1" x14ac:dyDescent="0.3">
      <c r="C27" s="386" t="s">
        <v>246</v>
      </c>
      <c r="D27" s="387"/>
      <c r="E27" s="387"/>
      <c r="F27" s="387"/>
      <c r="G27" s="387"/>
      <c r="H27" s="387"/>
      <c r="I27" s="387"/>
      <c r="J27" s="387"/>
      <c r="K27" s="388"/>
      <c r="L27" s="389">
        <f>Schichtplanrechner!$P$23</f>
        <v>9.8000000000000007</v>
      </c>
      <c r="M27" s="390"/>
      <c r="N27" s="391"/>
      <c r="O27" s="257"/>
      <c r="AE27" s="280" t="s">
        <v>270</v>
      </c>
      <c r="AF27" s="281"/>
      <c r="AG27" s="281"/>
      <c r="AH27" s="281"/>
      <c r="AI27" s="281"/>
      <c r="AJ27" s="281"/>
      <c r="AK27" s="281"/>
      <c r="AL27" s="281"/>
      <c r="AM27" s="281"/>
      <c r="AN27" s="282"/>
      <c r="AO27" s="520">
        <f>$U38*$W38+$U39*$W39+$U40*$W40</f>
        <v>0</v>
      </c>
      <c r="AP27" s="521"/>
      <c r="AQ27" s="521"/>
      <c r="AR27" s="521"/>
      <c r="AS27" s="521"/>
      <c r="AT27" s="521"/>
      <c r="AU27" s="521"/>
      <c r="AV27" s="521"/>
      <c r="AW27" s="521"/>
      <c r="AX27" s="522"/>
      <c r="AY27" s="520">
        <f>$U38*$W38+$U39*$W39+$U40*$W40</f>
        <v>0</v>
      </c>
      <c r="AZ27" s="521"/>
      <c r="BA27" s="521"/>
      <c r="BB27" s="521"/>
      <c r="BC27" s="521"/>
      <c r="BD27" s="521"/>
      <c r="BE27" s="521"/>
      <c r="BF27" s="521"/>
      <c r="BG27" s="521"/>
      <c r="BH27" s="522"/>
    </row>
    <row r="28" spans="3:60" ht="19.5" customHeight="1" thickTop="1" thickBot="1" x14ac:dyDescent="0.3">
      <c r="C28" s="386" t="s">
        <v>247</v>
      </c>
      <c r="D28" s="387"/>
      <c r="E28" s="387"/>
      <c r="F28" s="387"/>
      <c r="G28" s="387"/>
      <c r="H28" s="387"/>
      <c r="I28" s="387"/>
      <c r="J28" s="387"/>
      <c r="K28" s="388"/>
      <c r="L28" s="404">
        <f>Schichtplanrechner!$P$24</f>
        <v>0</v>
      </c>
      <c r="M28" s="405"/>
      <c r="N28" s="406"/>
      <c r="O28" s="257"/>
      <c r="AE28" s="286" t="s">
        <v>271</v>
      </c>
      <c r="AF28" s="287"/>
      <c r="AG28" s="287"/>
      <c r="AH28" s="287"/>
      <c r="AI28" s="287"/>
      <c r="AJ28" s="287"/>
      <c r="AK28" s="287"/>
      <c r="AL28" s="287"/>
      <c r="AM28" s="287"/>
      <c r="AN28" s="288"/>
      <c r="AO28" s="538">
        <f>IF($M$35="",0,(($L$25/$M$34*($U38*$W38+$U39*$W39+$U40*$W40))*AO25))</f>
        <v>0</v>
      </c>
      <c r="AP28" s="539"/>
      <c r="AQ28" s="539"/>
      <c r="AR28" s="539"/>
      <c r="AS28" s="539"/>
      <c r="AT28" s="539"/>
      <c r="AU28" s="539"/>
      <c r="AV28" s="539"/>
      <c r="AW28" s="539"/>
      <c r="AX28" s="540"/>
      <c r="AY28" s="538">
        <f>IF($M$35="",0,(($L$26/$M$34*($U38*$W38+$U39*$W39+$U40*$W40))*AY25))</f>
        <v>0</v>
      </c>
      <c r="AZ28" s="539"/>
      <c r="BA28" s="539"/>
      <c r="BB28" s="539"/>
      <c r="BC28" s="539"/>
      <c r="BD28" s="539"/>
      <c r="BE28" s="539"/>
      <c r="BF28" s="539"/>
      <c r="BG28" s="539"/>
      <c r="BH28" s="540"/>
    </row>
    <row r="29" spans="3:60" ht="19.5" customHeight="1" thickTop="1" x14ac:dyDescent="0.25">
      <c r="C29" s="386" t="s">
        <v>248</v>
      </c>
      <c r="D29" s="387"/>
      <c r="E29" s="387"/>
      <c r="F29" s="387"/>
      <c r="G29" s="387"/>
      <c r="H29" s="387"/>
      <c r="I29" s="387"/>
      <c r="J29" s="387"/>
      <c r="K29" s="388"/>
      <c r="L29" s="404">
        <f>Schichtplanrechner!$P$25</f>
        <v>0.5</v>
      </c>
      <c r="M29" s="405"/>
      <c r="N29" s="406"/>
      <c r="O29" s="257"/>
      <c r="AE29" s="283" t="s">
        <v>272</v>
      </c>
      <c r="AF29" s="284"/>
      <c r="AG29" s="284"/>
      <c r="AH29" s="284"/>
      <c r="AI29" s="284"/>
      <c r="AJ29" s="284"/>
      <c r="AK29" s="284"/>
      <c r="AL29" s="284"/>
      <c r="AM29" s="284"/>
      <c r="AN29" s="285"/>
      <c r="AO29" s="523">
        <f>AO12+AO16+AO20+AO24+AO28</f>
        <v>11936.400000000001</v>
      </c>
      <c r="AP29" s="524"/>
      <c r="AQ29" s="524"/>
      <c r="AR29" s="524"/>
      <c r="AS29" s="524"/>
      <c r="AT29" s="524"/>
      <c r="AU29" s="524"/>
      <c r="AV29" s="524"/>
      <c r="AW29" s="524"/>
      <c r="AX29" s="525"/>
      <c r="AY29" s="523">
        <f>AY12+AY16+AY20+AY24+AY28</f>
        <v>16052.400000000001</v>
      </c>
      <c r="AZ29" s="524"/>
      <c r="BA29" s="524"/>
      <c r="BB29" s="524"/>
      <c r="BC29" s="524"/>
      <c r="BD29" s="524"/>
      <c r="BE29" s="524"/>
      <c r="BF29" s="524"/>
      <c r="BG29" s="524"/>
      <c r="BH29" s="525"/>
    </row>
    <row r="30" spans="3:60" ht="19.5" customHeight="1" x14ac:dyDescent="0.25">
      <c r="C30" s="386" t="s">
        <v>249</v>
      </c>
      <c r="D30" s="387"/>
      <c r="E30" s="387"/>
      <c r="F30" s="387"/>
      <c r="G30" s="387"/>
      <c r="H30" s="387"/>
      <c r="I30" s="387"/>
      <c r="J30" s="387"/>
      <c r="K30" s="388"/>
      <c r="L30" s="404">
        <f>Schichtplanrechner!$P$26</f>
        <v>0</v>
      </c>
      <c r="M30" s="405"/>
      <c r="N30" s="406"/>
      <c r="AE30" s="289" t="s">
        <v>273</v>
      </c>
      <c r="AF30" s="290"/>
      <c r="AG30" s="290"/>
      <c r="AH30" s="290"/>
      <c r="AI30" s="290"/>
      <c r="AJ30" s="290"/>
      <c r="AK30" s="290"/>
      <c r="AL30" s="290"/>
      <c r="AM30" s="290"/>
      <c r="AN30" s="291"/>
      <c r="AO30" s="532">
        <f>AO29*13</f>
        <v>155173.20000000001</v>
      </c>
      <c r="AP30" s="533"/>
      <c r="AQ30" s="533"/>
      <c r="AR30" s="533"/>
      <c r="AS30" s="533"/>
      <c r="AT30" s="533"/>
      <c r="AU30" s="533"/>
      <c r="AV30" s="533"/>
      <c r="AW30" s="533"/>
      <c r="AX30" s="534"/>
      <c r="AY30" s="532">
        <f>AY29*13</f>
        <v>208681.2</v>
      </c>
      <c r="AZ30" s="533"/>
      <c r="BA30" s="533"/>
      <c r="BB30" s="533"/>
      <c r="BC30" s="533"/>
      <c r="BD30" s="533"/>
      <c r="BE30" s="533"/>
      <c r="BF30" s="533"/>
      <c r="BG30" s="533"/>
      <c r="BH30" s="534"/>
    </row>
    <row r="31" spans="3:60" ht="19.5" customHeight="1" thickBot="1" x14ac:dyDescent="0.3">
      <c r="C31" s="398" t="s">
        <v>250</v>
      </c>
      <c r="D31" s="399"/>
      <c r="E31" s="399"/>
      <c r="F31" s="399"/>
      <c r="G31" s="399"/>
      <c r="H31" s="399"/>
      <c r="I31" s="399"/>
      <c r="J31" s="399"/>
      <c r="K31" s="400"/>
      <c r="L31" s="401">
        <f>Schichtplanrechner!$P$27</f>
        <v>1</v>
      </c>
      <c r="M31" s="402"/>
      <c r="N31" s="403"/>
      <c r="AE31" s="292" t="s">
        <v>274</v>
      </c>
      <c r="AF31" s="293"/>
      <c r="AG31" s="293"/>
      <c r="AH31" s="293"/>
      <c r="AI31" s="293"/>
      <c r="AJ31" s="293"/>
      <c r="AK31" s="293"/>
      <c r="AL31" s="293"/>
      <c r="AM31" s="293"/>
      <c r="AN31" s="294"/>
      <c r="AO31" s="535">
        <f>AO30*4</f>
        <v>620692.80000000005</v>
      </c>
      <c r="AP31" s="536"/>
      <c r="AQ31" s="536"/>
      <c r="AR31" s="536"/>
      <c r="AS31" s="536"/>
      <c r="AT31" s="536"/>
      <c r="AU31" s="536"/>
      <c r="AV31" s="536"/>
      <c r="AW31" s="536"/>
      <c r="AX31" s="537"/>
      <c r="AY31" s="535">
        <f>AY30*4</f>
        <v>834724.8</v>
      </c>
      <c r="AZ31" s="536"/>
      <c r="BA31" s="536"/>
      <c r="BB31" s="536"/>
      <c r="BC31" s="536"/>
      <c r="BD31" s="536"/>
      <c r="BE31" s="536"/>
      <c r="BF31" s="536"/>
      <c r="BG31" s="536"/>
      <c r="BH31" s="537"/>
    </row>
    <row r="32" spans="3:60" ht="19.5" customHeight="1" x14ac:dyDescent="0.25"/>
    <row r="33" spans="3:24" ht="19.5" customHeight="1" thickBot="1" x14ac:dyDescent="0.3">
      <c r="C33" s="245"/>
      <c r="D33" s="8"/>
      <c r="E33" s="8"/>
      <c r="F33" s="8"/>
      <c r="G33" s="8"/>
      <c r="H33" s="8"/>
      <c r="I33" s="8"/>
    </row>
    <row r="34" spans="3:24" ht="19.5" customHeight="1" x14ac:dyDescent="0.25">
      <c r="C34" s="443" t="s">
        <v>244</v>
      </c>
      <c r="D34" s="444"/>
      <c r="E34" s="444"/>
      <c r="F34" s="444"/>
      <c r="G34" s="444"/>
      <c r="H34" s="444"/>
      <c r="I34" s="444"/>
      <c r="J34" s="444"/>
      <c r="K34" s="444"/>
      <c r="L34" s="445"/>
      <c r="M34" s="562">
        <f>I14</f>
        <v>4</v>
      </c>
      <c r="N34" s="563"/>
      <c r="O34" s="563"/>
      <c r="P34" s="563"/>
      <c r="Q34" s="563"/>
      <c r="R34" s="563"/>
      <c r="S34" s="563"/>
      <c r="T34" s="563"/>
      <c r="U34" s="563"/>
      <c r="V34" s="563"/>
      <c r="W34" s="563"/>
      <c r="X34" s="564"/>
    </row>
    <row r="35" spans="3:24" ht="19.5" customHeight="1" x14ac:dyDescent="0.25">
      <c r="C35" s="386" t="s">
        <v>251</v>
      </c>
      <c r="D35" s="387"/>
      <c r="E35" s="387"/>
      <c r="F35" s="387"/>
      <c r="G35" s="387"/>
      <c r="H35" s="387"/>
      <c r="I35" s="387"/>
      <c r="J35" s="387"/>
      <c r="K35" s="387"/>
      <c r="L35" s="388"/>
      <c r="M35" s="545">
        <f>I12</f>
        <v>36</v>
      </c>
      <c r="N35" s="546"/>
      <c r="O35" s="546"/>
      <c r="P35" s="546"/>
      <c r="Q35" s="546"/>
      <c r="R35" s="546"/>
      <c r="S35" s="546"/>
      <c r="T35" s="546"/>
      <c r="U35" s="546"/>
      <c r="V35" s="546"/>
      <c r="W35" s="546"/>
      <c r="X35" s="547"/>
    </row>
    <row r="36" spans="3:24" ht="19.5" customHeight="1" thickBot="1" x14ac:dyDescent="0.3">
      <c r="C36" s="417" t="s">
        <v>283</v>
      </c>
      <c r="D36" s="418"/>
      <c r="E36" s="418"/>
      <c r="F36" s="418"/>
      <c r="G36" s="418"/>
      <c r="H36" s="418"/>
      <c r="I36" s="418"/>
      <c r="J36" s="418"/>
      <c r="K36" s="418"/>
      <c r="L36" s="419"/>
      <c r="M36" s="446" t="s">
        <v>252</v>
      </c>
      <c r="N36" s="447"/>
      <c r="O36" s="447"/>
      <c r="P36" s="448"/>
      <c r="Q36" s="446" t="s">
        <v>32</v>
      </c>
      <c r="R36" s="447"/>
      <c r="S36" s="447"/>
      <c r="T36" s="448"/>
      <c r="U36" s="446" t="s">
        <v>33</v>
      </c>
      <c r="V36" s="447"/>
      <c r="W36" s="447"/>
      <c r="X36" s="448"/>
    </row>
    <row r="37" spans="3:24" ht="19.5" customHeight="1" thickBot="1" x14ac:dyDescent="0.3">
      <c r="C37" s="424"/>
      <c r="D37" s="425"/>
      <c r="E37" s="425"/>
      <c r="F37" s="425"/>
      <c r="G37" s="425"/>
      <c r="H37" s="425"/>
      <c r="I37" s="425"/>
      <c r="J37" s="425"/>
      <c r="K37" s="425"/>
      <c r="L37" s="426"/>
      <c r="M37" s="420" t="s">
        <v>253</v>
      </c>
      <c r="N37" s="421"/>
      <c r="O37" s="422" t="s">
        <v>254</v>
      </c>
      <c r="P37" s="423"/>
      <c r="Q37" s="420" t="s">
        <v>253</v>
      </c>
      <c r="R37" s="421"/>
      <c r="S37" s="422" t="s">
        <v>254</v>
      </c>
      <c r="T37" s="423"/>
      <c r="U37" s="420" t="s">
        <v>253</v>
      </c>
      <c r="V37" s="421"/>
      <c r="W37" s="422" t="s">
        <v>254</v>
      </c>
      <c r="X37" s="423"/>
    </row>
    <row r="38" spans="3:24" ht="19.5" customHeight="1" x14ac:dyDescent="0.25">
      <c r="C38" s="427" t="s">
        <v>0</v>
      </c>
      <c r="D38" s="428"/>
      <c r="E38" s="428"/>
      <c r="F38" s="428"/>
      <c r="G38" s="428"/>
      <c r="H38" s="428"/>
      <c r="I38" s="428"/>
      <c r="J38" s="428"/>
      <c r="K38" s="428"/>
      <c r="L38" s="429"/>
      <c r="M38" s="541">
        <v>5</v>
      </c>
      <c r="N38" s="542"/>
      <c r="O38" s="543">
        <v>8</v>
      </c>
      <c r="P38" s="544"/>
      <c r="Q38" s="541">
        <v>1</v>
      </c>
      <c r="R38" s="542"/>
      <c r="S38" s="543">
        <v>8</v>
      </c>
      <c r="T38" s="544"/>
      <c r="U38" s="541">
        <v>0</v>
      </c>
      <c r="V38" s="542"/>
      <c r="W38" s="543">
        <v>0</v>
      </c>
      <c r="X38" s="544"/>
    </row>
    <row r="39" spans="3:24" ht="19.5" customHeight="1" x14ac:dyDescent="0.25">
      <c r="C39" s="386" t="s">
        <v>1</v>
      </c>
      <c r="D39" s="387"/>
      <c r="E39" s="387"/>
      <c r="F39" s="387"/>
      <c r="G39" s="387"/>
      <c r="H39" s="387"/>
      <c r="I39" s="387"/>
      <c r="J39" s="387"/>
      <c r="K39" s="387"/>
      <c r="L39" s="388"/>
      <c r="M39" s="554">
        <v>5</v>
      </c>
      <c r="N39" s="555"/>
      <c r="O39" s="556">
        <v>8</v>
      </c>
      <c r="P39" s="557"/>
      <c r="Q39" s="554">
        <v>1</v>
      </c>
      <c r="R39" s="555"/>
      <c r="S39" s="556">
        <v>8</v>
      </c>
      <c r="T39" s="557"/>
      <c r="U39" s="554">
        <v>0</v>
      </c>
      <c r="V39" s="555"/>
      <c r="W39" s="556">
        <v>0</v>
      </c>
      <c r="X39" s="557"/>
    </row>
    <row r="40" spans="3:24" ht="19.5" customHeight="1" thickBot="1" x14ac:dyDescent="0.3">
      <c r="C40" s="398" t="s">
        <v>2</v>
      </c>
      <c r="D40" s="399"/>
      <c r="E40" s="399"/>
      <c r="F40" s="399"/>
      <c r="G40" s="399"/>
      <c r="H40" s="399"/>
      <c r="I40" s="399"/>
      <c r="J40" s="399"/>
      <c r="K40" s="399"/>
      <c r="L40" s="400"/>
      <c r="M40" s="558">
        <v>5</v>
      </c>
      <c r="N40" s="559"/>
      <c r="O40" s="560">
        <v>8</v>
      </c>
      <c r="P40" s="561"/>
      <c r="Q40" s="558">
        <v>1</v>
      </c>
      <c r="R40" s="559"/>
      <c r="S40" s="560">
        <v>8</v>
      </c>
      <c r="T40" s="561"/>
      <c r="U40" s="558">
        <v>0</v>
      </c>
      <c r="V40" s="559"/>
      <c r="W40" s="560">
        <v>0</v>
      </c>
      <c r="X40" s="561"/>
    </row>
    <row r="41" spans="3:24" ht="19.5" customHeight="1" thickBot="1" x14ac:dyDescent="0.3">
      <c r="C41" s="438" t="s">
        <v>275</v>
      </c>
      <c r="D41" s="439"/>
      <c r="E41" s="439"/>
      <c r="F41" s="439"/>
      <c r="G41" s="439"/>
      <c r="H41" s="439"/>
      <c r="I41" s="439"/>
      <c r="J41" s="439"/>
      <c r="K41" s="439"/>
      <c r="L41" s="440"/>
      <c r="M41" s="548">
        <f>SUM(M38:N40)</f>
        <v>15</v>
      </c>
      <c r="N41" s="549"/>
      <c r="O41" s="550">
        <f>SUM(O38:P40)</f>
        <v>24</v>
      </c>
      <c r="P41" s="551"/>
      <c r="Q41" s="552">
        <f>SUM(Q38:R40)</f>
        <v>3</v>
      </c>
      <c r="R41" s="550"/>
      <c r="S41" s="550">
        <f>SUM(S38:T40)</f>
        <v>24</v>
      </c>
      <c r="T41" s="551"/>
      <c r="U41" s="552">
        <f>SUM(U38:V40)</f>
        <v>0</v>
      </c>
      <c r="V41" s="550"/>
      <c r="W41" s="550">
        <f>SUM(W38:X40)</f>
        <v>0</v>
      </c>
      <c r="X41" s="553"/>
    </row>
    <row r="42" spans="3:24" ht="19.5" customHeight="1" x14ac:dyDescent="0.25"/>
    <row r="43" spans="3:24" ht="20.25" customHeight="1" x14ac:dyDescent="0.25"/>
    <row r="44" spans="3:24" ht="20.25" customHeight="1" x14ac:dyDescent="0.25"/>
    <row r="45" spans="3:24" ht="20.25" customHeight="1" x14ac:dyDescent="0.25"/>
    <row r="46" spans="3:24" ht="20.25" customHeight="1" x14ac:dyDescent="0.25"/>
    <row r="47" spans="3:24" ht="20.25" customHeight="1" x14ac:dyDescent="0.25"/>
    <row r="48" spans="3:24" ht="20.25" customHeight="1" x14ac:dyDescent="0.25"/>
    <row r="49" ht="20.25" customHeight="1" x14ac:dyDescent="0.25"/>
    <row r="50" ht="20.25" customHeight="1" x14ac:dyDescent="0.25"/>
    <row r="51" ht="20.25" customHeight="1" x14ac:dyDescent="0.25"/>
    <row r="52" ht="20.25" customHeight="1" x14ac:dyDescent="0.25"/>
    <row r="53" ht="20.25" customHeight="1" x14ac:dyDescent="0.25"/>
    <row r="54" ht="20.25" customHeight="1" x14ac:dyDescent="0.25"/>
    <row r="55" ht="20.25" customHeight="1" x14ac:dyDescent="0.25"/>
    <row r="56" ht="20.25" customHeight="1" x14ac:dyDescent="0.25"/>
  </sheetData>
  <customSheetViews>
    <customSheetView guid="{585B02F6-D04E-40B0-9C3D-EA9FC2F8BE0E}" scale="85" showGridLines="0">
      <selection activeCell="AW6" sqref="AW6"/>
      <pageMargins left="0.7" right="0.7" top="0.78740157499999996" bottom="0.78740157499999996" header="0.3" footer="0.3"/>
    </customSheetView>
    <customSheetView guid="{A3C78327-8DE4-4FA3-9639-BE4895212F26}" scale="85" showGridLines="0">
      <selection activeCell="AW6" sqref="AW6"/>
      <pageMargins left="0.7" right="0.7" top="0.78740157499999996" bottom="0.78740157499999996" header="0.3" footer="0.3"/>
    </customSheetView>
  </customSheetViews>
  <mergeCells count="107">
    <mergeCell ref="C34:L34"/>
    <mergeCell ref="W37:X37"/>
    <mergeCell ref="U37:V37"/>
    <mergeCell ref="S37:T37"/>
    <mergeCell ref="Q37:R37"/>
    <mergeCell ref="O37:P37"/>
    <mergeCell ref="M37:N37"/>
    <mergeCell ref="U36:X36"/>
    <mergeCell ref="Q36:T36"/>
    <mergeCell ref="M36:P36"/>
    <mergeCell ref="M34:X34"/>
    <mergeCell ref="C37:L37"/>
    <mergeCell ref="C41:L41"/>
    <mergeCell ref="M41:N41"/>
    <mergeCell ref="O41:P41"/>
    <mergeCell ref="Q41:R41"/>
    <mergeCell ref="S41:T41"/>
    <mergeCell ref="U41:V41"/>
    <mergeCell ref="W41:X41"/>
    <mergeCell ref="U39:V39"/>
    <mergeCell ref="W39:X39"/>
    <mergeCell ref="C40:L40"/>
    <mergeCell ref="M40:N40"/>
    <mergeCell ref="O40:P40"/>
    <mergeCell ref="Q40:R40"/>
    <mergeCell ref="S40:T40"/>
    <mergeCell ref="U40:V40"/>
    <mergeCell ref="W40:X40"/>
    <mergeCell ref="C39:L39"/>
    <mergeCell ref="M39:N39"/>
    <mergeCell ref="O39:P39"/>
    <mergeCell ref="Q39:R39"/>
    <mergeCell ref="S39:T39"/>
    <mergeCell ref="C38:L38"/>
    <mergeCell ref="M38:N38"/>
    <mergeCell ref="O38:P38"/>
    <mergeCell ref="Q38:R38"/>
    <mergeCell ref="S38:T38"/>
    <mergeCell ref="U38:V38"/>
    <mergeCell ref="W38:X38"/>
    <mergeCell ref="C35:L35"/>
    <mergeCell ref="M35:X35"/>
    <mergeCell ref="C36:L36"/>
    <mergeCell ref="AO30:AX30"/>
    <mergeCell ref="AY30:BH30"/>
    <mergeCell ref="C31:K31"/>
    <mergeCell ref="L31:N31"/>
    <mergeCell ref="AO31:AX31"/>
    <mergeCell ref="AY31:BH31"/>
    <mergeCell ref="C28:K28"/>
    <mergeCell ref="L28:N28"/>
    <mergeCell ref="AO28:AX28"/>
    <mergeCell ref="AY28:BH28"/>
    <mergeCell ref="C29:K29"/>
    <mergeCell ref="L29:N29"/>
    <mergeCell ref="AO29:AX29"/>
    <mergeCell ref="AY29:BH29"/>
    <mergeCell ref="C30:K30"/>
    <mergeCell ref="L30:N30"/>
    <mergeCell ref="AO26:AX26"/>
    <mergeCell ref="AY26:BH26"/>
    <mergeCell ref="C27:K27"/>
    <mergeCell ref="L27:N27"/>
    <mergeCell ref="AO27:AX27"/>
    <mergeCell ref="AY27:BH27"/>
    <mergeCell ref="AO23:AX23"/>
    <mergeCell ref="AY23:BH23"/>
    <mergeCell ref="AO24:AX24"/>
    <mergeCell ref="AY24:BH24"/>
    <mergeCell ref="AO25:AX25"/>
    <mergeCell ref="AY25:BH25"/>
    <mergeCell ref="C25:K25"/>
    <mergeCell ref="L25:N25"/>
    <mergeCell ref="C26:K26"/>
    <mergeCell ref="L26:N26"/>
    <mergeCell ref="AO21:AX21"/>
    <mergeCell ref="AY21:BH21"/>
    <mergeCell ref="AO22:AX22"/>
    <mergeCell ref="AY22:BH22"/>
    <mergeCell ref="D20:I21"/>
    <mergeCell ref="AO17:AX17"/>
    <mergeCell ref="AY17:BH17"/>
    <mergeCell ref="K18:P20"/>
    <mergeCell ref="AO18:AX18"/>
    <mergeCell ref="AY18:BH18"/>
    <mergeCell ref="AO19:AX19"/>
    <mergeCell ref="AY19:BH19"/>
    <mergeCell ref="AO20:AX20"/>
    <mergeCell ref="AY20:BH20"/>
    <mergeCell ref="D18:I19"/>
    <mergeCell ref="C3:I3"/>
    <mergeCell ref="J3:P3"/>
    <mergeCell ref="Q3:W3"/>
    <mergeCell ref="X3:AD3"/>
    <mergeCell ref="AO14:AX14"/>
    <mergeCell ref="AY14:BH14"/>
    <mergeCell ref="AO15:AX15"/>
    <mergeCell ref="AY15:BH15"/>
    <mergeCell ref="C16:I16"/>
    <mergeCell ref="J16:P16"/>
    <mergeCell ref="AO16:AX16"/>
    <mergeCell ref="AY16:BH16"/>
    <mergeCell ref="C12:H12"/>
    <mergeCell ref="AO12:AX12"/>
    <mergeCell ref="AY12:BH12"/>
    <mergeCell ref="AO13:AX13"/>
    <mergeCell ref="AY13:BH13"/>
  </mergeCells>
  <pageMargins left="0.7" right="0.7" top="0.78740157499999996" bottom="0.78740157499999996"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44"/>
  <sheetViews>
    <sheetView showGridLines="0" zoomScale="85" zoomScaleNormal="85" workbookViewId="0">
      <selection activeCell="AT8" sqref="AT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3" ht="36" customHeight="1" x14ac:dyDescent="0.35">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c r="BJ1" s="333"/>
      <c r="BK1" s="333"/>
    </row>
    <row r="2" spans="2:63" ht="21" customHeight="1" thickBot="1" x14ac:dyDescent="0.3">
      <c r="C2" s="51" t="s">
        <v>118</v>
      </c>
      <c r="AF2" s="26"/>
      <c r="AG2" s="26"/>
      <c r="AH2" s="26"/>
      <c r="AI2" s="27"/>
      <c r="AJ2" s="27"/>
      <c r="AK2" s="27"/>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c r="BJ2" s="333"/>
      <c r="BK2" s="333"/>
    </row>
    <row r="3" spans="2:63"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273"/>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c r="BJ3" s="333"/>
      <c r="BK3" s="333"/>
    </row>
    <row r="4" spans="2:63"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2"/>
      <c r="AJ4" s="262"/>
      <c r="AK4" s="262"/>
      <c r="AL4" s="334"/>
      <c r="AM4" s="335"/>
      <c r="AN4" s="335"/>
      <c r="AO4" s="335"/>
      <c r="AP4" s="336"/>
      <c r="AQ4" s="333"/>
      <c r="AR4" s="333"/>
      <c r="AS4" s="333"/>
      <c r="AT4" s="333"/>
      <c r="AU4" s="333"/>
      <c r="AV4" s="333"/>
      <c r="AW4" s="333"/>
      <c r="AX4" s="333"/>
      <c r="AY4" s="333"/>
      <c r="AZ4" s="333"/>
      <c r="BA4" s="333"/>
      <c r="BB4" s="333"/>
      <c r="BC4" s="333"/>
      <c r="BD4" s="333"/>
      <c r="BE4" s="333"/>
      <c r="BF4" s="333"/>
      <c r="BG4" s="333"/>
      <c r="BH4" s="333"/>
      <c r="BI4" s="333"/>
      <c r="BJ4" s="333"/>
      <c r="BK4" s="333"/>
    </row>
    <row r="5" spans="2:63" ht="14.45" thickBot="1" x14ac:dyDescent="0.4">
      <c r="B5" s="256" t="s">
        <v>37</v>
      </c>
      <c r="C5" s="119" t="s">
        <v>36</v>
      </c>
      <c r="D5" s="118" t="s">
        <v>36</v>
      </c>
      <c r="E5" s="38"/>
      <c r="F5" s="38"/>
      <c r="G5" s="138" t="s">
        <v>35</v>
      </c>
      <c r="H5" s="139" t="s">
        <v>35</v>
      </c>
      <c r="I5" s="73"/>
      <c r="J5" s="140" t="s">
        <v>35</v>
      </c>
      <c r="K5" s="139" t="s">
        <v>35</v>
      </c>
      <c r="L5" s="138" t="s">
        <v>35</v>
      </c>
      <c r="M5" s="139" t="s">
        <v>35</v>
      </c>
      <c r="N5" s="95"/>
      <c r="O5" s="38"/>
      <c r="P5" s="146" t="s">
        <v>36</v>
      </c>
      <c r="Q5" s="80"/>
      <c r="R5" s="38"/>
      <c r="S5" s="118" t="s">
        <v>36</v>
      </c>
      <c r="T5" s="118" t="s">
        <v>36</v>
      </c>
      <c r="U5" s="118" t="s">
        <v>36</v>
      </c>
      <c r="V5" s="95"/>
      <c r="W5" s="41"/>
      <c r="X5" s="43" t="s">
        <v>34</v>
      </c>
      <c r="Y5" s="141" t="s">
        <v>34</v>
      </c>
      <c r="Z5" s="141" t="s">
        <v>34</v>
      </c>
      <c r="AA5" s="141" t="s">
        <v>34</v>
      </c>
      <c r="AB5" s="141" t="s">
        <v>34</v>
      </c>
      <c r="AC5" s="141" t="s">
        <v>34</v>
      </c>
      <c r="AD5" s="61"/>
      <c r="AF5" s="26">
        <f>COUNTIF($C5:$AD5,"F")</f>
        <v>6</v>
      </c>
      <c r="AG5" s="26">
        <f>COUNTIF($C5:$AD5,"S")</f>
        <v>6</v>
      </c>
      <c r="AH5" s="26">
        <f>COUNTIF($C5:$AD5,"N")</f>
        <v>6</v>
      </c>
      <c r="AI5" s="262"/>
      <c r="AJ5" s="262"/>
      <c r="AK5" s="262"/>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c r="BJ5" s="333"/>
      <c r="BK5" s="333"/>
    </row>
    <row r="6" spans="2:63" ht="14.45" thickBot="1" x14ac:dyDescent="0.4">
      <c r="B6" s="256" t="s">
        <v>38</v>
      </c>
      <c r="C6" s="135" t="s">
        <v>35</v>
      </c>
      <c r="D6" s="134" t="s">
        <v>35</v>
      </c>
      <c r="E6" s="133" t="s">
        <v>35</v>
      </c>
      <c r="F6" s="134" t="s">
        <v>35</v>
      </c>
      <c r="G6" s="93"/>
      <c r="H6" s="56"/>
      <c r="I6" s="145" t="s">
        <v>36</v>
      </c>
      <c r="J6" s="71"/>
      <c r="K6" s="56"/>
      <c r="L6" s="116" t="s">
        <v>36</v>
      </c>
      <c r="M6" s="116" t="s">
        <v>36</v>
      </c>
      <c r="N6" s="116" t="s">
        <v>36</v>
      </c>
      <c r="O6" s="93"/>
      <c r="P6" s="55"/>
      <c r="Q6" s="67" t="s">
        <v>34</v>
      </c>
      <c r="R6" s="132" t="s">
        <v>34</v>
      </c>
      <c r="S6" s="132" t="s">
        <v>34</v>
      </c>
      <c r="T6" s="132" t="s">
        <v>34</v>
      </c>
      <c r="U6" s="132" t="s">
        <v>34</v>
      </c>
      <c r="V6" s="132" t="s">
        <v>34</v>
      </c>
      <c r="W6" s="58"/>
      <c r="X6" s="117" t="s">
        <v>36</v>
      </c>
      <c r="Y6" s="116" t="s">
        <v>36</v>
      </c>
      <c r="Z6" s="56"/>
      <c r="AA6" s="56"/>
      <c r="AB6" s="133" t="s">
        <v>35</v>
      </c>
      <c r="AC6" s="134" t="s">
        <v>35</v>
      </c>
      <c r="AD6" s="68"/>
      <c r="AF6" s="26">
        <f>COUNTIF($C6:$AD6,"F")</f>
        <v>6</v>
      </c>
      <c r="AG6" s="26">
        <f>COUNTIF($C6:$AD6,"S")</f>
        <v>6</v>
      </c>
      <c r="AH6" s="26">
        <f>COUNTIF($C6:$AD6,"N")</f>
        <v>6</v>
      </c>
      <c r="AI6" s="262"/>
      <c r="AJ6" s="127"/>
      <c r="AK6" s="127"/>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c r="BJ6" s="333"/>
      <c r="BK6" s="333"/>
    </row>
    <row r="7" spans="2:63" ht="14.45" thickBot="1" x14ac:dyDescent="0.4">
      <c r="B7" s="256" t="s">
        <v>39</v>
      </c>
      <c r="C7" s="71"/>
      <c r="D7" s="56"/>
      <c r="E7" s="116" t="s">
        <v>36</v>
      </c>
      <c r="F7" s="116" t="s">
        <v>36</v>
      </c>
      <c r="G7" s="116" t="s">
        <v>36</v>
      </c>
      <c r="H7" s="93"/>
      <c r="I7" s="70"/>
      <c r="J7" s="57" t="s">
        <v>34</v>
      </c>
      <c r="K7" s="132" t="s">
        <v>34</v>
      </c>
      <c r="L7" s="132" t="s">
        <v>34</v>
      </c>
      <c r="M7" s="132" t="s">
        <v>34</v>
      </c>
      <c r="N7" s="132" t="s">
        <v>34</v>
      </c>
      <c r="O7" s="132" t="s">
        <v>34</v>
      </c>
      <c r="P7" s="68"/>
      <c r="Q7" s="136" t="s">
        <v>36</v>
      </c>
      <c r="R7" s="116" t="s">
        <v>36</v>
      </c>
      <c r="S7" s="56"/>
      <c r="T7" s="56"/>
      <c r="U7" s="133" t="s">
        <v>35</v>
      </c>
      <c r="V7" s="134" t="s">
        <v>35</v>
      </c>
      <c r="W7" s="58"/>
      <c r="X7" s="135" t="s">
        <v>35</v>
      </c>
      <c r="Y7" s="134" t="s">
        <v>35</v>
      </c>
      <c r="Z7" s="133" t="s">
        <v>35</v>
      </c>
      <c r="AA7" s="134" t="s">
        <v>35</v>
      </c>
      <c r="AB7" s="93"/>
      <c r="AC7" s="56"/>
      <c r="AD7" s="123" t="s">
        <v>36</v>
      </c>
      <c r="AF7" s="26">
        <f>COUNTIF($C7:$AD7,"F")</f>
        <v>6</v>
      </c>
      <c r="AG7" s="26">
        <f>COUNTIF($C7:$AD7,"S")</f>
        <v>6</v>
      </c>
      <c r="AH7" s="26">
        <f>COUNTIF($C7:$AD7,"N")</f>
        <v>6</v>
      </c>
      <c r="AI7" s="127"/>
      <c r="AJ7" s="262"/>
      <c r="AK7" s="262"/>
      <c r="AL7" s="334"/>
      <c r="AM7" s="335"/>
      <c r="AN7" s="335"/>
      <c r="AO7" s="335"/>
      <c r="AP7" s="336"/>
      <c r="AQ7" s="333"/>
      <c r="AR7" s="333"/>
      <c r="AS7" s="333"/>
      <c r="AT7" s="333"/>
      <c r="AU7" s="333"/>
      <c r="AV7" s="333"/>
      <c r="AW7" s="333"/>
      <c r="AX7" s="333"/>
      <c r="AY7" s="333"/>
      <c r="AZ7" s="333"/>
      <c r="BA7" s="333"/>
      <c r="BB7" s="333"/>
      <c r="BC7" s="333"/>
      <c r="BD7" s="333"/>
      <c r="BE7" s="333"/>
      <c r="BF7" s="333"/>
      <c r="BG7" s="333"/>
      <c r="BH7" s="333"/>
      <c r="BI7" s="333"/>
      <c r="BJ7" s="333"/>
      <c r="BK7" s="333"/>
    </row>
    <row r="8" spans="2:63" ht="14.45" thickBot="1" x14ac:dyDescent="0.4">
      <c r="B8" s="256" t="s">
        <v>40</v>
      </c>
      <c r="C8" s="31" t="s">
        <v>34</v>
      </c>
      <c r="D8" s="130" t="s">
        <v>34</v>
      </c>
      <c r="E8" s="130" t="s">
        <v>34</v>
      </c>
      <c r="F8" s="130" t="s">
        <v>34</v>
      </c>
      <c r="G8" s="130" t="s">
        <v>34</v>
      </c>
      <c r="H8" s="130" t="s">
        <v>34</v>
      </c>
      <c r="I8" s="65"/>
      <c r="J8" s="120" t="s">
        <v>36</v>
      </c>
      <c r="K8" s="114" t="s">
        <v>36</v>
      </c>
      <c r="L8" s="33"/>
      <c r="M8" s="33"/>
      <c r="N8" s="128" t="s">
        <v>35</v>
      </c>
      <c r="O8" s="129" t="s">
        <v>35</v>
      </c>
      <c r="P8" s="28"/>
      <c r="Q8" s="131" t="s">
        <v>35</v>
      </c>
      <c r="R8" s="129" t="s">
        <v>35</v>
      </c>
      <c r="S8" s="128" t="s">
        <v>35</v>
      </c>
      <c r="T8" s="129" t="s">
        <v>35</v>
      </c>
      <c r="U8" s="91"/>
      <c r="V8" s="33"/>
      <c r="W8" s="151" t="s">
        <v>36</v>
      </c>
      <c r="X8" s="144"/>
      <c r="Y8" s="33"/>
      <c r="Z8" s="114" t="s">
        <v>36</v>
      </c>
      <c r="AA8" s="114" t="s">
        <v>36</v>
      </c>
      <c r="AB8" s="114" t="s">
        <v>36</v>
      </c>
      <c r="AC8" s="91"/>
      <c r="AD8" s="53"/>
      <c r="AF8" s="26">
        <f>COUNTIF($C8:$AD8,"F")</f>
        <v>6</v>
      </c>
      <c r="AG8" s="26">
        <f>COUNTIF($C8:$AD8,"S")</f>
        <v>6</v>
      </c>
      <c r="AH8" s="26">
        <f>COUNTIF($C8:$AD8,"N")</f>
        <v>6</v>
      </c>
      <c r="AI8" s="262"/>
      <c r="AJ8" s="127"/>
      <c r="AK8" s="262"/>
      <c r="AL8" s="334"/>
      <c r="AM8" s="335"/>
      <c r="AN8" s="335"/>
      <c r="AO8" s="335"/>
      <c r="AP8" s="336"/>
      <c r="AQ8" s="333"/>
      <c r="AR8" s="333"/>
      <c r="AS8" s="333"/>
      <c r="AT8" s="333"/>
      <c r="AU8" s="333"/>
      <c r="AV8" s="333"/>
      <c r="AW8" s="333"/>
      <c r="AX8" s="333"/>
      <c r="AY8" s="333"/>
      <c r="AZ8" s="333"/>
      <c r="BA8" s="333"/>
      <c r="BB8" s="333"/>
      <c r="BC8" s="333"/>
      <c r="BD8" s="333"/>
      <c r="BE8" s="333"/>
      <c r="BF8" s="333"/>
      <c r="BG8" s="333"/>
      <c r="BH8" s="333"/>
      <c r="BI8" s="333"/>
      <c r="BJ8" s="333"/>
      <c r="BK8" s="333"/>
    </row>
    <row r="9" spans="2:63"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127"/>
      <c r="AL9" s="339"/>
      <c r="AM9" s="336"/>
      <c r="AN9" s="336"/>
      <c r="AO9" s="336"/>
      <c r="AP9" s="333"/>
      <c r="AQ9" s="339"/>
      <c r="AR9" s="339"/>
      <c r="AS9" s="339"/>
      <c r="AT9" s="339"/>
      <c r="AU9" s="339"/>
      <c r="AV9" s="339"/>
      <c r="AW9" s="339"/>
      <c r="AX9" s="339"/>
      <c r="AY9" s="339"/>
      <c r="AZ9" s="339"/>
      <c r="BA9" s="339"/>
      <c r="BB9" s="339"/>
      <c r="BC9" s="339"/>
      <c r="BD9" s="339"/>
      <c r="BE9" s="339"/>
      <c r="BF9" s="339"/>
      <c r="BG9" s="339"/>
      <c r="BH9" s="339"/>
      <c r="BI9" s="339"/>
      <c r="BJ9" s="339"/>
      <c r="BK9" s="339"/>
    </row>
    <row r="10" spans="2:63"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row>
    <row r="11" spans="2:63"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3" s="78" customFormat="1" ht="19.5" customHeight="1" x14ac:dyDescent="0.35">
      <c r="B12" s="262"/>
      <c r="C12" s="362" t="s">
        <v>242</v>
      </c>
      <c r="D12" s="362"/>
      <c r="E12" s="362"/>
      <c r="F12" s="362"/>
      <c r="G12" s="362"/>
      <c r="H12" s="362"/>
      <c r="I12" s="262">
        <v>36</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$L27*$L29*$M37</f>
        <v>10231.200000000001</v>
      </c>
      <c r="AP12" s="364"/>
      <c r="AQ12" s="364"/>
      <c r="AR12" s="364"/>
      <c r="AS12" s="364"/>
      <c r="AT12" s="364"/>
      <c r="AU12" s="364"/>
      <c r="AV12" s="364"/>
      <c r="AW12" s="364"/>
      <c r="AX12" s="365"/>
      <c r="AY12" s="363">
        <f>$L28*$L29*$M37</f>
        <v>13759.2</v>
      </c>
      <c r="AZ12" s="364"/>
      <c r="BA12" s="364"/>
      <c r="BB12" s="364"/>
      <c r="BC12" s="364"/>
      <c r="BD12" s="364"/>
      <c r="BE12" s="364"/>
      <c r="BF12" s="364"/>
      <c r="BG12" s="364"/>
      <c r="BH12" s="365"/>
    </row>
    <row r="13" spans="2:63" ht="19.5" customHeight="1" x14ac:dyDescent="0.25">
      <c r="C13" s="258" t="s">
        <v>243</v>
      </c>
      <c r="I13" s="26">
        <v>3</v>
      </c>
      <c r="AE13" s="277" t="s">
        <v>256</v>
      </c>
      <c r="AF13" s="278"/>
      <c r="AG13" s="278"/>
      <c r="AH13" s="278"/>
      <c r="AI13" s="278"/>
      <c r="AJ13" s="278"/>
      <c r="AK13" s="278"/>
      <c r="AL13" s="278"/>
      <c r="AM13" s="278"/>
      <c r="AN13" s="279"/>
      <c r="AO13" s="372">
        <f>$L29*$L30</f>
        <v>0</v>
      </c>
      <c r="AP13" s="373"/>
      <c r="AQ13" s="373"/>
      <c r="AR13" s="373"/>
      <c r="AS13" s="373"/>
      <c r="AT13" s="373"/>
      <c r="AU13" s="373"/>
      <c r="AV13" s="373"/>
      <c r="AW13" s="373"/>
      <c r="AX13" s="374"/>
      <c r="AY13" s="372">
        <f>$L29*$L30</f>
        <v>0</v>
      </c>
      <c r="AZ13" s="373"/>
      <c r="BA13" s="373"/>
      <c r="BB13" s="373"/>
      <c r="BC13" s="373"/>
      <c r="BD13" s="373"/>
      <c r="BE13" s="373"/>
      <c r="BF13" s="373"/>
      <c r="BG13" s="373"/>
      <c r="BH13" s="374"/>
    </row>
    <row r="14" spans="2:63" ht="19.5" customHeight="1" x14ac:dyDescent="0.25">
      <c r="C14" s="258" t="s">
        <v>244</v>
      </c>
      <c r="I14" s="26">
        <v>4</v>
      </c>
      <c r="AE14" s="277" t="s">
        <v>257</v>
      </c>
      <c r="AF14" s="278"/>
      <c r="AG14" s="278"/>
      <c r="AH14" s="278"/>
      <c r="AI14" s="278"/>
      <c r="AJ14" s="278"/>
      <c r="AK14" s="278"/>
      <c r="AL14" s="278"/>
      <c r="AM14" s="278"/>
      <c r="AN14" s="279"/>
      <c r="AO14" s="375">
        <f>$M41+$Q41+$U41</f>
        <v>6</v>
      </c>
      <c r="AP14" s="376"/>
      <c r="AQ14" s="376"/>
      <c r="AR14" s="376"/>
      <c r="AS14" s="376"/>
      <c r="AT14" s="376"/>
      <c r="AU14" s="376"/>
      <c r="AV14" s="376"/>
      <c r="AW14" s="376"/>
      <c r="AX14" s="377"/>
      <c r="AY14" s="375">
        <f>$M41+$Q41+$U41</f>
        <v>6</v>
      </c>
      <c r="AZ14" s="376"/>
      <c r="BA14" s="376"/>
      <c r="BB14" s="376"/>
      <c r="BC14" s="376"/>
      <c r="BD14" s="376"/>
      <c r="BE14" s="376"/>
      <c r="BF14" s="376"/>
      <c r="BG14" s="376"/>
      <c r="BH14" s="377"/>
    </row>
    <row r="15" spans="2:63" ht="19.5" customHeight="1" thickBot="1" x14ac:dyDescent="0.3">
      <c r="C15" s="125"/>
      <c r="AE15" s="280" t="s">
        <v>258</v>
      </c>
      <c r="AF15" s="281"/>
      <c r="AG15" s="281"/>
      <c r="AH15" s="281"/>
      <c r="AI15" s="281"/>
      <c r="AJ15" s="281"/>
      <c r="AK15" s="281"/>
      <c r="AL15" s="281"/>
      <c r="AM15" s="281"/>
      <c r="AN15" s="282"/>
      <c r="AO15" s="378">
        <f>$M41*$O41+$Q41*$S41+$U41*$W41</f>
        <v>48</v>
      </c>
      <c r="AP15" s="379"/>
      <c r="AQ15" s="379"/>
      <c r="AR15" s="379"/>
      <c r="AS15" s="379"/>
      <c r="AT15" s="379"/>
      <c r="AU15" s="379"/>
      <c r="AV15" s="379"/>
      <c r="AW15" s="379"/>
      <c r="AX15" s="380"/>
      <c r="AY15" s="378">
        <f>$M41*$O41+$Q41*$S41+$U41*$W41</f>
        <v>48</v>
      </c>
      <c r="AZ15" s="379"/>
      <c r="BA15" s="379"/>
      <c r="BB15" s="379"/>
      <c r="BC15" s="379"/>
      <c r="BD15" s="379"/>
      <c r="BE15" s="379"/>
      <c r="BF15" s="379"/>
      <c r="BG15" s="379"/>
      <c r="BH15" s="380"/>
    </row>
    <row r="16" spans="2:63"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IF($M$37="",0,(($L$27/$M$36*($M41*$O41+$Q41*$S41+$U41*$W41))*AO13))</f>
        <v>0</v>
      </c>
      <c r="AP16" s="370"/>
      <c r="AQ16" s="370"/>
      <c r="AR16" s="370"/>
      <c r="AS16" s="370"/>
      <c r="AT16" s="370"/>
      <c r="AU16" s="370"/>
      <c r="AV16" s="370"/>
      <c r="AW16" s="370"/>
      <c r="AX16" s="371"/>
      <c r="AY16" s="369">
        <f>IF($M$37="",0,(($L$28/$M$36*($M41*$O41+$Q41*$S41+$U41*$W41))*AY13))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$L$29*$L$31</f>
        <v>4.9000000000000004</v>
      </c>
      <c r="AP17" s="373"/>
      <c r="AQ17" s="373"/>
      <c r="AR17" s="373"/>
      <c r="AS17" s="373"/>
      <c r="AT17" s="373"/>
      <c r="AU17" s="373"/>
      <c r="AV17" s="373"/>
      <c r="AW17" s="373"/>
      <c r="AX17" s="374"/>
      <c r="AY17" s="372">
        <f>$L$29*$L$31</f>
        <v>4.9000000000000004</v>
      </c>
      <c r="AZ17" s="373"/>
      <c r="BA17" s="373"/>
      <c r="BB17" s="373"/>
      <c r="BC17" s="373"/>
      <c r="BD17" s="373"/>
      <c r="BE17" s="373"/>
      <c r="BF17" s="373"/>
      <c r="BG17" s="373"/>
      <c r="BH17" s="374"/>
    </row>
    <row r="18" spans="3:60" ht="19.5" customHeight="1" x14ac:dyDescent="0.25">
      <c r="C18" s="232" t="s">
        <v>133</v>
      </c>
      <c r="D18" s="381" t="s">
        <v>141</v>
      </c>
      <c r="E18" s="381"/>
      <c r="F18" s="381"/>
      <c r="G18" s="381"/>
      <c r="H18" s="381"/>
      <c r="I18" s="382"/>
      <c r="J18" s="232" t="s">
        <v>133</v>
      </c>
      <c r="K18" s="383" t="s">
        <v>210</v>
      </c>
      <c r="L18" s="383"/>
      <c r="M18" s="383"/>
      <c r="N18" s="383"/>
      <c r="O18" s="383"/>
      <c r="P18" s="383"/>
      <c r="AE18" s="277" t="s">
        <v>261</v>
      </c>
      <c r="AF18" s="278"/>
      <c r="AG18" s="278"/>
      <c r="AH18" s="278"/>
      <c r="AI18" s="278"/>
      <c r="AJ18" s="278"/>
      <c r="AK18" s="278"/>
      <c r="AL18" s="278"/>
      <c r="AM18" s="278"/>
      <c r="AN18" s="279"/>
      <c r="AO18" s="375">
        <f>$M42+$Q42+$U42</f>
        <v>6</v>
      </c>
      <c r="AP18" s="376"/>
      <c r="AQ18" s="376"/>
      <c r="AR18" s="376"/>
      <c r="AS18" s="376"/>
      <c r="AT18" s="376"/>
      <c r="AU18" s="376"/>
      <c r="AV18" s="376"/>
      <c r="AW18" s="376"/>
      <c r="AX18" s="377"/>
      <c r="AY18" s="375">
        <f>$M42+$Q42+$U42</f>
        <v>6</v>
      </c>
      <c r="AZ18" s="376"/>
      <c r="BA18" s="376"/>
      <c r="BB18" s="376"/>
      <c r="BC18" s="376"/>
      <c r="BD18" s="376"/>
      <c r="BE18" s="376"/>
      <c r="BF18" s="376"/>
      <c r="BG18" s="376"/>
      <c r="BH18" s="377"/>
    </row>
    <row r="19" spans="3:60" ht="19.5" customHeight="1" thickBot="1" x14ac:dyDescent="0.3">
      <c r="C19" s="232"/>
      <c r="D19" s="381"/>
      <c r="E19" s="381"/>
      <c r="F19" s="381"/>
      <c r="G19" s="381"/>
      <c r="H19" s="381"/>
      <c r="I19" s="382"/>
      <c r="J19" s="232"/>
      <c r="K19" s="383"/>
      <c r="L19" s="383"/>
      <c r="M19" s="383"/>
      <c r="N19" s="383"/>
      <c r="O19" s="383"/>
      <c r="P19" s="383"/>
      <c r="AE19" s="280" t="s">
        <v>262</v>
      </c>
      <c r="AF19" s="281"/>
      <c r="AG19" s="281"/>
      <c r="AH19" s="281"/>
      <c r="AI19" s="281"/>
      <c r="AJ19" s="281"/>
      <c r="AK19" s="281"/>
      <c r="AL19" s="281"/>
      <c r="AM19" s="281"/>
      <c r="AN19" s="282"/>
      <c r="AO19" s="378">
        <f>$M42*$O42+$Q42*$S42+$U42*$W42</f>
        <v>48</v>
      </c>
      <c r="AP19" s="379"/>
      <c r="AQ19" s="379"/>
      <c r="AR19" s="379"/>
      <c r="AS19" s="379"/>
      <c r="AT19" s="379"/>
      <c r="AU19" s="379"/>
      <c r="AV19" s="379"/>
      <c r="AW19" s="379"/>
      <c r="AX19" s="380"/>
      <c r="AY19" s="378">
        <f>$M42*$O42+$Q42*$S42+$U42*$W42</f>
        <v>48</v>
      </c>
      <c r="AZ19" s="379"/>
      <c r="BA19" s="379"/>
      <c r="BB19" s="379"/>
      <c r="BC19" s="379"/>
      <c r="BD19" s="379"/>
      <c r="BE19" s="379"/>
      <c r="BF19" s="379"/>
      <c r="BG19" s="379"/>
      <c r="BH19" s="380"/>
    </row>
    <row r="20" spans="3:60" ht="19.5" customHeight="1" thickTop="1" x14ac:dyDescent="0.25">
      <c r="C20" s="232" t="s">
        <v>134</v>
      </c>
      <c r="D20" s="381" t="s">
        <v>211</v>
      </c>
      <c r="E20" s="381"/>
      <c r="F20" s="381"/>
      <c r="G20" s="381"/>
      <c r="H20" s="381"/>
      <c r="I20" s="382"/>
      <c r="J20" s="232"/>
      <c r="K20" s="383"/>
      <c r="L20" s="383"/>
      <c r="M20" s="383"/>
      <c r="N20" s="383"/>
      <c r="O20" s="383"/>
      <c r="P20" s="383"/>
      <c r="AE20" s="283" t="s">
        <v>263</v>
      </c>
      <c r="AF20" s="284"/>
      <c r="AG20" s="284"/>
      <c r="AH20" s="284"/>
      <c r="AI20" s="284"/>
      <c r="AJ20" s="284"/>
      <c r="AK20" s="284"/>
      <c r="AL20" s="284"/>
      <c r="AM20" s="284"/>
      <c r="AN20" s="285"/>
      <c r="AO20" s="369">
        <f>IF($M$37="",0,(($L$27/$M$36*($M42*$O42+$Q42*$S42+$U42*$W42))*AO17))</f>
        <v>1705.2</v>
      </c>
      <c r="AP20" s="370"/>
      <c r="AQ20" s="370"/>
      <c r="AR20" s="370"/>
      <c r="AS20" s="370"/>
      <c r="AT20" s="370"/>
      <c r="AU20" s="370"/>
      <c r="AV20" s="370"/>
      <c r="AW20" s="370"/>
      <c r="AX20" s="371"/>
      <c r="AY20" s="369">
        <f>IF($M$37="",0,(($L$28/$M$36*($M42*$O42+$Q42*$S42+$U42*$W42))*AY17))</f>
        <v>2293.2000000000003</v>
      </c>
      <c r="AZ20" s="370"/>
      <c r="BA20" s="370"/>
      <c r="BB20" s="370"/>
      <c r="BC20" s="370"/>
      <c r="BD20" s="370"/>
      <c r="BE20" s="370"/>
      <c r="BF20" s="370"/>
      <c r="BG20" s="370"/>
      <c r="BH20" s="371"/>
    </row>
    <row r="21" spans="3:60" ht="19.5" customHeight="1" x14ac:dyDescent="0.25">
      <c r="C21" s="257"/>
      <c r="D21" s="381"/>
      <c r="E21" s="381"/>
      <c r="F21" s="381"/>
      <c r="G21" s="381"/>
      <c r="H21" s="381"/>
      <c r="I21" s="382"/>
      <c r="J21" s="232" t="s">
        <v>134</v>
      </c>
      <c r="K21" s="383" t="s">
        <v>208</v>
      </c>
      <c r="L21" s="383"/>
      <c r="M21" s="383"/>
      <c r="N21" s="383"/>
      <c r="O21" s="383"/>
      <c r="P21" s="383"/>
      <c r="AE21" s="277" t="s">
        <v>264</v>
      </c>
      <c r="AF21" s="278"/>
      <c r="AG21" s="278"/>
      <c r="AH21" s="278"/>
      <c r="AI21" s="278"/>
      <c r="AJ21" s="278"/>
      <c r="AK21" s="278"/>
      <c r="AL21" s="278"/>
      <c r="AM21" s="278"/>
      <c r="AN21" s="279"/>
      <c r="AO21" s="372">
        <f>$L29*$L32</f>
        <v>0</v>
      </c>
      <c r="AP21" s="373"/>
      <c r="AQ21" s="373"/>
      <c r="AR21" s="373"/>
      <c r="AS21" s="373"/>
      <c r="AT21" s="373"/>
      <c r="AU21" s="373"/>
      <c r="AV21" s="373"/>
      <c r="AW21" s="373"/>
      <c r="AX21" s="374"/>
      <c r="AY21" s="372">
        <f>$L29*$L32</f>
        <v>0</v>
      </c>
      <c r="AZ21" s="373"/>
      <c r="BA21" s="373"/>
      <c r="BB21" s="373"/>
      <c r="BC21" s="373"/>
      <c r="BD21" s="373"/>
      <c r="BE21" s="373"/>
      <c r="BF21" s="373"/>
      <c r="BG21" s="373"/>
      <c r="BH21" s="374"/>
    </row>
    <row r="22" spans="3:60" ht="19.5" customHeight="1" x14ac:dyDescent="0.25">
      <c r="C22" s="257"/>
      <c r="D22" s="381"/>
      <c r="E22" s="381"/>
      <c r="F22" s="381"/>
      <c r="G22" s="381"/>
      <c r="H22" s="381"/>
      <c r="I22" s="382"/>
      <c r="J22" s="232"/>
      <c r="K22" s="383"/>
      <c r="L22" s="383"/>
      <c r="M22" s="383"/>
      <c r="N22" s="383"/>
      <c r="O22" s="383"/>
      <c r="P22" s="383"/>
      <c r="AE22" s="277" t="s">
        <v>265</v>
      </c>
      <c r="AF22" s="278"/>
      <c r="AG22" s="278"/>
      <c r="AH22" s="278"/>
      <c r="AI22" s="278"/>
      <c r="AJ22" s="278"/>
      <c r="AK22" s="278"/>
      <c r="AL22" s="278"/>
      <c r="AM22" s="278"/>
      <c r="AN22" s="279"/>
      <c r="AO22" s="375">
        <f>$Q43</f>
        <v>2</v>
      </c>
      <c r="AP22" s="376"/>
      <c r="AQ22" s="376"/>
      <c r="AR22" s="376"/>
      <c r="AS22" s="376"/>
      <c r="AT22" s="376"/>
      <c r="AU22" s="376"/>
      <c r="AV22" s="376"/>
      <c r="AW22" s="376"/>
      <c r="AX22" s="377"/>
      <c r="AY22" s="375">
        <f>$Q43</f>
        <v>2</v>
      </c>
      <c r="AZ22" s="376"/>
      <c r="BA22" s="376"/>
      <c r="BB22" s="376"/>
      <c r="BC22" s="376"/>
      <c r="BD22" s="376"/>
      <c r="BE22" s="376"/>
      <c r="BF22" s="376"/>
      <c r="BG22" s="376"/>
      <c r="BH22" s="377"/>
    </row>
    <row r="23" spans="3:60" ht="19.5" customHeight="1" thickBot="1" x14ac:dyDescent="0.3">
      <c r="C23" s="257"/>
      <c r="D23" s="259"/>
      <c r="E23" s="259"/>
      <c r="F23" s="259"/>
      <c r="G23" s="259"/>
      <c r="H23" s="259"/>
      <c r="I23" s="260"/>
      <c r="J23" s="257"/>
      <c r="K23" s="383"/>
      <c r="L23" s="383"/>
      <c r="M23" s="383"/>
      <c r="N23" s="383"/>
      <c r="O23" s="383"/>
      <c r="P23" s="383"/>
      <c r="AE23" s="280" t="s">
        <v>266</v>
      </c>
      <c r="AF23" s="281"/>
      <c r="AG23" s="281"/>
      <c r="AH23" s="281"/>
      <c r="AI23" s="281"/>
      <c r="AJ23" s="281"/>
      <c r="AK23" s="281"/>
      <c r="AL23" s="281"/>
      <c r="AM23" s="281"/>
      <c r="AN23" s="282"/>
      <c r="AO23" s="378">
        <f>$Q40*$S40+$Q41*$S41+$Q42*$S42</f>
        <v>16</v>
      </c>
      <c r="AP23" s="379"/>
      <c r="AQ23" s="379"/>
      <c r="AR23" s="379"/>
      <c r="AS23" s="379"/>
      <c r="AT23" s="379"/>
      <c r="AU23" s="379"/>
      <c r="AV23" s="379"/>
      <c r="AW23" s="379"/>
      <c r="AX23" s="380"/>
      <c r="AY23" s="378">
        <f>$Q40*$S40+$Q41*$S41+$Q42*$S42</f>
        <v>16</v>
      </c>
      <c r="AZ23" s="379"/>
      <c r="BA23" s="379"/>
      <c r="BB23" s="379"/>
      <c r="BC23" s="379"/>
      <c r="BD23" s="379"/>
      <c r="BE23" s="379"/>
      <c r="BF23" s="379"/>
      <c r="BG23" s="379"/>
      <c r="BH23" s="380"/>
    </row>
    <row r="24" spans="3:60" ht="19.5" customHeight="1" thickTop="1" x14ac:dyDescent="0.25">
      <c r="C24" s="257"/>
      <c r="D24" s="225"/>
      <c r="E24" s="225"/>
      <c r="F24" s="225"/>
      <c r="G24" s="225"/>
      <c r="H24" s="225"/>
      <c r="I24" s="225"/>
      <c r="J24" s="232"/>
      <c r="K24" s="227"/>
      <c r="L24" s="227"/>
      <c r="M24" s="227"/>
      <c r="N24" s="227"/>
      <c r="O24" s="227"/>
      <c r="P24" s="227"/>
      <c r="AE24" s="283" t="s">
        <v>267</v>
      </c>
      <c r="AF24" s="284"/>
      <c r="AG24" s="284"/>
      <c r="AH24" s="284"/>
      <c r="AI24" s="284"/>
      <c r="AJ24" s="284"/>
      <c r="AK24" s="284"/>
      <c r="AL24" s="284"/>
      <c r="AM24" s="284"/>
      <c r="AN24" s="285"/>
      <c r="AO24" s="369">
        <f>IF($M$37="",0,(($L$27/$M$36*($Q40*$S40+$Q41*$S41+$Q42*$S42))*AO21))</f>
        <v>0</v>
      </c>
      <c r="AP24" s="370"/>
      <c r="AQ24" s="370"/>
      <c r="AR24" s="370"/>
      <c r="AS24" s="370"/>
      <c r="AT24" s="370"/>
      <c r="AU24" s="370"/>
      <c r="AV24" s="370"/>
      <c r="AW24" s="370"/>
      <c r="AX24" s="371"/>
      <c r="AY24" s="369">
        <f>IF($M$37="",0,(($L$28/$M$36*($Q40*$S40+$Q41*$S41+$Q42*$S42))*AY21))</f>
        <v>0</v>
      </c>
      <c r="AZ24" s="370"/>
      <c r="BA24" s="370"/>
      <c r="BB24" s="370"/>
      <c r="BC24" s="370"/>
      <c r="BD24" s="370"/>
      <c r="BE24" s="370"/>
      <c r="BF24" s="370"/>
      <c r="BG24" s="370"/>
      <c r="BH24" s="371"/>
    </row>
    <row r="25" spans="3:60" ht="19.5" customHeight="1" x14ac:dyDescent="0.25">
      <c r="C25" s="261" t="s">
        <v>281</v>
      </c>
      <c r="D25" s="255"/>
      <c r="E25" s="255"/>
      <c r="F25" s="255"/>
      <c r="G25" s="255"/>
      <c r="H25" s="255"/>
      <c r="I25" s="255"/>
      <c r="J25" s="257"/>
      <c r="K25" s="257"/>
      <c r="L25" s="257"/>
      <c r="M25" s="257"/>
      <c r="N25" s="257"/>
      <c r="O25" s="257"/>
      <c r="P25" s="257"/>
      <c r="AE25" s="277" t="s">
        <v>268</v>
      </c>
      <c r="AF25" s="278"/>
      <c r="AG25" s="278"/>
      <c r="AH25" s="278"/>
      <c r="AI25" s="278"/>
      <c r="AJ25" s="278"/>
      <c r="AK25" s="278"/>
      <c r="AL25" s="278"/>
      <c r="AM25" s="278"/>
      <c r="AN25" s="279"/>
      <c r="AO25" s="372">
        <f>$L29*$L33</f>
        <v>9.8000000000000007</v>
      </c>
      <c r="AP25" s="373"/>
      <c r="AQ25" s="373"/>
      <c r="AR25" s="373"/>
      <c r="AS25" s="373"/>
      <c r="AT25" s="373"/>
      <c r="AU25" s="373"/>
      <c r="AV25" s="373"/>
      <c r="AW25" s="373"/>
      <c r="AX25" s="374"/>
      <c r="AY25" s="372">
        <f>$L29*$L33</f>
        <v>9.8000000000000007</v>
      </c>
      <c r="AZ25" s="373"/>
      <c r="BA25" s="373"/>
      <c r="BB25" s="373"/>
      <c r="BC25" s="373"/>
      <c r="BD25" s="373"/>
      <c r="BE25" s="373"/>
      <c r="BF25" s="373"/>
      <c r="BG25" s="373"/>
      <c r="BH25" s="374"/>
    </row>
    <row r="26" spans="3:60" ht="19.5" customHeight="1" thickBot="1" x14ac:dyDescent="0.3">
      <c r="C26" s="257"/>
      <c r="D26" s="257"/>
      <c r="E26" s="257"/>
      <c r="F26" s="257"/>
      <c r="G26" s="257"/>
      <c r="H26" s="257"/>
      <c r="I26" s="257"/>
      <c r="J26" s="257"/>
      <c r="K26" s="257"/>
      <c r="L26" s="257"/>
      <c r="M26" s="257"/>
      <c r="N26" s="257"/>
      <c r="O26" s="257"/>
      <c r="P26" s="257"/>
      <c r="AE26" s="277" t="s">
        <v>269</v>
      </c>
      <c r="AF26" s="278"/>
      <c r="AG26" s="278"/>
      <c r="AH26" s="278"/>
      <c r="AI26" s="278"/>
      <c r="AJ26" s="278"/>
      <c r="AK26" s="278"/>
      <c r="AL26" s="278"/>
      <c r="AM26" s="278"/>
      <c r="AN26" s="279"/>
      <c r="AO26" s="375">
        <f>$U43</f>
        <v>1</v>
      </c>
      <c r="AP26" s="376"/>
      <c r="AQ26" s="376"/>
      <c r="AR26" s="376"/>
      <c r="AS26" s="376"/>
      <c r="AT26" s="376"/>
      <c r="AU26" s="376"/>
      <c r="AV26" s="376"/>
      <c r="AW26" s="376"/>
      <c r="AX26" s="377"/>
      <c r="AY26" s="375">
        <f>$U43</f>
        <v>1</v>
      </c>
      <c r="AZ26" s="376"/>
      <c r="BA26" s="376"/>
      <c r="BB26" s="376"/>
      <c r="BC26" s="376"/>
      <c r="BD26" s="376"/>
      <c r="BE26" s="376"/>
      <c r="BF26" s="376"/>
      <c r="BG26" s="376"/>
      <c r="BH26" s="377"/>
    </row>
    <row r="27" spans="3:60" ht="19.5" customHeight="1" thickBot="1" x14ac:dyDescent="0.3">
      <c r="C27" s="443" t="s">
        <v>279</v>
      </c>
      <c r="D27" s="444"/>
      <c r="E27" s="444"/>
      <c r="F27" s="444"/>
      <c r="G27" s="444"/>
      <c r="H27" s="444"/>
      <c r="I27" s="444"/>
      <c r="J27" s="444"/>
      <c r="K27" s="445"/>
      <c r="L27" s="452">
        <f>Schichtplanrechner!$K$18</f>
        <v>29</v>
      </c>
      <c r="M27" s="453"/>
      <c r="N27" s="454"/>
      <c r="O27" s="257"/>
      <c r="T27" s="78"/>
      <c r="AE27" s="280" t="s">
        <v>270</v>
      </c>
      <c r="AF27" s="281"/>
      <c r="AG27" s="281"/>
      <c r="AH27" s="281"/>
      <c r="AI27" s="281"/>
      <c r="AJ27" s="281"/>
      <c r="AK27" s="281"/>
      <c r="AL27" s="281"/>
      <c r="AM27" s="281"/>
      <c r="AN27" s="282"/>
      <c r="AO27" s="378">
        <f>$U40*$W40+$U41*$W41+$U42*$W42</f>
        <v>8</v>
      </c>
      <c r="AP27" s="379"/>
      <c r="AQ27" s="379"/>
      <c r="AR27" s="379"/>
      <c r="AS27" s="379"/>
      <c r="AT27" s="379"/>
      <c r="AU27" s="379"/>
      <c r="AV27" s="379"/>
      <c r="AW27" s="379"/>
      <c r="AX27" s="380"/>
      <c r="AY27" s="378">
        <f>$U40*$W40+$U41*$W41+$U42*$W42</f>
        <v>8</v>
      </c>
      <c r="AZ27" s="379"/>
      <c r="BA27" s="379"/>
      <c r="BB27" s="379"/>
      <c r="BC27" s="379"/>
      <c r="BD27" s="379"/>
      <c r="BE27" s="379"/>
      <c r="BF27" s="379"/>
      <c r="BG27" s="379"/>
      <c r="BH27" s="380"/>
    </row>
    <row r="28" spans="3:60" ht="19.5" customHeight="1" thickTop="1" thickBot="1" x14ac:dyDescent="0.3">
      <c r="C28" s="455" t="s">
        <v>280</v>
      </c>
      <c r="D28" s="456"/>
      <c r="E28" s="456"/>
      <c r="F28" s="456"/>
      <c r="G28" s="456"/>
      <c r="H28" s="456"/>
      <c r="I28" s="456"/>
      <c r="J28" s="456"/>
      <c r="K28" s="457"/>
      <c r="L28" s="458">
        <f>Schichtplanrechner!$P$17</f>
        <v>39</v>
      </c>
      <c r="M28" s="459"/>
      <c r="N28" s="460"/>
      <c r="O28" s="257"/>
      <c r="AE28" s="286" t="s">
        <v>271</v>
      </c>
      <c r="AF28" s="287"/>
      <c r="AG28" s="287"/>
      <c r="AH28" s="287"/>
      <c r="AI28" s="287"/>
      <c r="AJ28" s="287"/>
      <c r="AK28" s="287"/>
      <c r="AL28" s="287"/>
      <c r="AM28" s="287"/>
      <c r="AN28" s="288"/>
      <c r="AO28" s="392">
        <f>IF($M$37="",0,(($L$27/$M$36*($U40*$W40+$U41*$W41+$U42*$W42))*AO25))</f>
        <v>568.40000000000009</v>
      </c>
      <c r="AP28" s="393"/>
      <c r="AQ28" s="393"/>
      <c r="AR28" s="393"/>
      <c r="AS28" s="393"/>
      <c r="AT28" s="393"/>
      <c r="AU28" s="393"/>
      <c r="AV28" s="393"/>
      <c r="AW28" s="393"/>
      <c r="AX28" s="394"/>
      <c r="AY28" s="392">
        <f>IF($M$37="",0,(($L$28/$M$36*($U40*$W40+$U41*$W41+$U42*$W42))*AY25))</f>
        <v>764.40000000000009</v>
      </c>
      <c r="AZ28" s="393"/>
      <c r="BA28" s="393"/>
      <c r="BB28" s="393"/>
      <c r="BC28" s="393"/>
      <c r="BD28" s="393"/>
      <c r="BE28" s="393"/>
      <c r="BF28" s="393"/>
      <c r="BG28" s="393"/>
      <c r="BH28" s="394"/>
    </row>
    <row r="29" spans="3:60" ht="19.5" customHeight="1" thickTop="1" x14ac:dyDescent="0.25">
      <c r="C29" s="386" t="s">
        <v>246</v>
      </c>
      <c r="D29" s="387"/>
      <c r="E29" s="387"/>
      <c r="F29" s="387"/>
      <c r="G29" s="387"/>
      <c r="H29" s="387"/>
      <c r="I29" s="387"/>
      <c r="J29" s="387"/>
      <c r="K29" s="388"/>
      <c r="L29" s="389">
        <f>Schichtplanrechner!$P$23</f>
        <v>9.8000000000000007</v>
      </c>
      <c r="M29" s="390"/>
      <c r="N29" s="391"/>
      <c r="O29" s="257"/>
      <c r="AE29" s="283" t="s">
        <v>272</v>
      </c>
      <c r="AF29" s="284"/>
      <c r="AG29" s="284"/>
      <c r="AH29" s="284"/>
      <c r="AI29" s="284"/>
      <c r="AJ29" s="284"/>
      <c r="AK29" s="284"/>
      <c r="AL29" s="284"/>
      <c r="AM29" s="284"/>
      <c r="AN29" s="285"/>
      <c r="AO29" s="369">
        <f>AO12+AO16+AO20+AO24+AO28</f>
        <v>12504.800000000001</v>
      </c>
      <c r="AP29" s="370"/>
      <c r="AQ29" s="370"/>
      <c r="AR29" s="370"/>
      <c r="AS29" s="370"/>
      <c r="AT29" s="370"/>
      <c r="AU29" s="370"/>
      <c r="AV29" s="370"/>
      <c r="AW29" s="370"/>
      <c r="AX29" s="371"/>
      <c r="AY29" s="369">
        <f>AY12+AY16+AY20+AY24+AY28</f>
        <v>16816.800000000003</v>
      </c>
      <c r="AZ29" s="370"/>
      <c r="BA29" s="370"/>
      <c r="BB29" s="370"/>
      <c r="BC29" s="370"/>
      <c r="BD29" s="370"/>
      <c r="BE29" s="370"/>
      <c r="BF29" s="370"/>
      <c r="BG29" s="370"/>
      <c r="BH29" s="371"/>
    </row>
    <row r="30" spans="3:60" ht="19.5" customHeight="1" x14ac:dyDescent="0.25">
      <c r="C30" s="386" t="s">
        <v>247</v>
      </c>
      <c r="D30" s="387"/>
      <c r="E30" s="387"/>
      <c r="F30" s="387"/>
      <c r="G30" s="387"/>
      <c r="H30" s="387"/>
      <c r="I30" s="387"/>
      <c r="J30" s="387"/>
      <c r="K30" s="388"/>
      <c r="L30" s="404">
        <f>Schichtplanrechner!$P$24</f>
        <v>0</v>
      </c>
      <c r="M30" s="405"/>
      <c r="N30" s="406"/>
      <c r="O30" s="257"/>
      <c r="AE30" s="289" t="s">
        <v>273</v>
      </c>
      <c r="AF30" s="290"/>
      <c r="AG30" s="290"/>
      <c r="AH30" s="290"/>
      <c r="AI30" s="290"/>
      <c r="AJ30" s="290"/>
      <c r="AK30" s="290"/>
      <c r="AL30" s="290"/>
      <c r="AM30" s="290"/>
      <c r="AN30" s="291"/>
      <c r="AO30" s="407">
        <f>AO29*13</f>
        <v>162562.40000000002</v>
      </c>
      <c r="AP30" s="408"/>
      <c r="AQ30" s="408"/>
      <c r="AR30" s="408"/>
      <c r="AS30" s="408"/>
      <c r="AT30" s="408"/>
      <c r="AU30" s="408"/>
      <c r="AV30" s="408"/>
      <c r="AW30" s="408"/>
      <c r="AX30" s="409"/>
      <c r="AY30" s="407">
        <f>AY29*13</f>
        <v>218618.40000000002</v>
      </c>
      <c r="AZ30" s="408"/>
      <c r="BA30" s="408"/>
      <c r="BB30" s="408"/>
      <c r="BC30" s="408"/>
      <c r="BD30" s="408"/>
      <c r="BE30" s="408"/>
      <c r="BF30" s="408"/>
      <c r="BG30" s="408"/>
      <c r="BH30" s="409"/>
    </row>
    <row r="31" spans="3:60" ht="19.5" customHeight="1" thickBot="1" x14ac:dyDescent="0.3">
      <c r="C31" s="386" t="s">
        <v>248</v>
      </c>
      <c r="D31" s="387"/>
      <c r="E31" s="387"/>
      <c r="F31" s="387"/>
      <c r="G31" s="387"/>
      <c r="H31" s="387"/>
      <c r="I31" s="387"/>
      <c r="J31" s="387"/>
      <c r="K31" s="388"/>
      <c r="L31" s="404">
        <f>Schichtplanrechner!$P$25</f>
        <v>0.5</v>
      </c>
      <c r="M31" s="405"/>
      <c r="N31" s="406"/>
      <c r="O31" s="257"/>
      <c r="AE31" s="292" t="s">
        <v>274</v>
      </c>
      <c r="AF31" s="293"/>
      <c r="AG31" s="293"/>
      <c r="AH31" s="293"/>
      <c r="AI31" s="293"/>
      <c r="AJ31" s="293"/>
      <c r="AK31" s="293"/>
      <c r="AL31" s="293"/>
      <c r="AM31" s="293"/>
      <c r="AN31" s="294"/>
      <c r="AO31" s="395">
        <f>AO30*4</f>
        <v>650249.60000000009</v>
      </c>
      <c r="AP31" s="396"/>
      <c r="AQ31" s="396"/>
      <c r="AR31" s="396"/>
      <c r="AS31" s="396"/>
      <c r="AT31" s="396"/>
      <c r="AU31" s="396"/>
      <c r="AV31" s="396"/>
      <c r="AW31" s="396"/>
      <c r="AX31" s="397"/>
      <c r="AY31" s="395">
        <f>AY30*4</f>
        <v>874473.60000000009</v>
      </c>
      <c r="AZ31" s="396"/>
      <c r="BA31" s="396"/>
      <c r="BB31" s="396"/>
      <c r="BC31" s="396"/>
      <c r="BD31" s="396"/>
      <c r="BE31" s="396"/>
      <c r="BF31" s="396"/>
      <c r="BG31" s="396"/>
      <c r="BH31" s="397"/>
    </row>
    <row r="32" spans="3:60" ht="19.5" customHeight="1" x14ac:dyDescent="0.25">
      <c r="C32" s="386" t="s">
        <v>249</v>
      </c>
      <c r="D32" s="387"/>
      <c r="E32" s="387"/>
      <c r="F32" s="387"/>
      <c r="G32" s="387"/>
      <c r="H32" s="387"/>
      <c r="I32" s="387"/>
      <c r="J32" s="387"/>
      <c r="K32" s="388"/>
      <c r="L32" s="404">
        <f>Schichtplanrechner!$P$26</f>
        <v>0</v>
      </c>
      <c r="M32" s="405"/>
      <c r="N32" s="406"/>
    </row>
    <row r="33" spans="3:24" ht="19.5" customHeight="1" thickBot="1" x14ac:dyDescent="0.3">
      <c r="C33" s="398" t="s">
        <v>250</v>
      </c>
      <c r="D33" s="399"/>
      <c r="E33" s="399"/>
      <c r="F33" s="399"/>
      <c r="G33" s="399"/>
      <c r="H33" s="399"/>
      <c r="I33" s="399"/>
      <c r="J33" s="399"/>
      <c r="K33" s="400"/>
      <c r="L33" s="401">
        <f>Schichtplanrechner!$P$27</f>
        <v>1</v>
      </c>
      <c r="M33" s="402"/>
      <c r="N33" s="403"/>
    </row>
    <row r="34" spans="3:24" ht="19.5" customHeight="1" x14ac:dyDescent="0.25"/>
    <row r="35" spans="3:24" ht="19.5" customHeight="1" thickBot="1" x14ac:dyDescent="0.3">
      <c r="C35" s="245"/>
      <c r="D35" s="8"/>
      <c r="E35" s="8"/>
      <c r="F35" s="8"/>
      <c r="G35" s="8"/>
      <c r="H35" s="8"/>
      <c r="I35" s="8"/>
    </row>
    <row r="36" spans="3:24" ht="19.5" customHeight="1" x14ac:dyDescent="0.25">
      <c r="C36" s="443" t="s">
        <v>244</v>
      </c>
      <c r="D36" s="444"/>
      <c r="E36" s="444"/>
      <c r="F36" s="444"/>
      <c r="G36" s="444"/>
      <c r="H36" s="444"/>
      <c r="I36" s="444"/>
      <c r="J36" s="444"/>
      <c r="K36" s="444"/>
      <c r="L36" s="445"/>
      <c r="M36" s="449">
        <f>I14</f>
        <v>4</v>
      </c>
      <c r="N36" s="450"/>
      <c r="O36" s="450"/>
      <c r="P36" s="450"/>
      <c r="Q36" s="450"/>
      <c r="R36" s="450"/>
      <c r="S36" s="450"/>
      <c r="T36" s="450"/>
      <c r="U36" s="450"/>
      <c r="V36" s="450"/>
      <c r="W36" s="450"/>
      <c r="X36" s="451"/>
    </row>
    <row r="37" spans="3:24" ht="19.5" customHeight="1" x14ac:dyDescent="0.25">
      <c r="C37" s="386" t="s">
        <v>251</v>
      </c>
      <c r="D37" s="387"/>
      <c r="E37" s="387"/>
      <c r="F37" s="387"/>
      <c r="G37" s="387"/>
      <c r="H37" s="387"/>
      <c r="I37" s="387"/>
      <c r="J37" s="387"/>
      <c r="K37" s="387"/>
      <c r="L37" s="388"/>
      <c r="M37" s="414">
        <f>I12</f>
        <v>36</v>
      </c>
      <c r="N37" s="415"/>
      <c r="O37" s="415"/>
      <c r="P37" s="415"/>
      <c r="Q37" s="415"/>
      <c r="R37" s="415"/>
      <c r="S37" s="415"/>
      <c r="T37" s="415"/>
      <c r="U37" s="415"/>
      <c r="V37" s="415"/>
      <c r="W37" s="415"/>
      <c r="X37" s="416"/>
    </row>
    <row r="38" spans="3:24" ht="19.5" customHeight="1" thickBot="1" x14ac:dyDescent="0.3">
      <c r="C38" s="417" t="s">
        <v>283</v>
      </c>
      <c r="D38" s="418"/>
      <c r="E38" s="418"/>
      <c r="F38" s="418"/>
      <c r="G38" s="418"/>
      <c r="H38" s="418"/>
      <c r="I38" s="418"/>
      <c r="J38" s="418"/>
      <c r="K38" s="418"/>
      <c r="L38" s="419"/>
      <c r="M38" s="483" t="s">
        <v>252</v>
      </c>
      <c r="N38" s="483"/>
      <c r="O38" s="483"/>
      <c r="P38" s="483"/>
      <c r="Q38" s="483" t="s">
        <v>32</v>
      </c>
      <c r="R38" s="483"/>
      <c r="S38" s="483"/>
      <c r="T38" s="483"/>
      <c r="U38" s="483" t="s">
        <v>33</v>
      </c>
      <c r="V38" s="483"/>
      <c r="W38" s="483"/>
      <c r="X38" s="483"/>
    </row>
    <row r="39" spans="3:24" ht="19.5" customHeight="1" thickBot="1" x14ac:dyDescent="0.3">
      <c r="C39" s="424"/>
      <c r="D39" s="425"/>
      <c r="E39" s="425"/>
      <c r="F39" s="425"/>
      <c r="G39" s="425"/>
      <c r="H39" s="425"/>
      <c r="I39" s="425"/>
      <c r="J39" s="425"/>
      <c r="K39" s="425"/>
      <c r="L39" s="426"/>
      <c r="M39" s="420" t="s">
        <v>253</v>
      </c>
      <c r="N39" s="421"/>
      <c r="O39" s="422" t="s">
        <v>254</v>
      </c>
      <c r="P39" s="423"/>
      <c r="Q39" s="420" t="s">
        <v>253</v>
      </c>
      <c r="R39" s="421"/>
      <c r="S39" s="422" t="s">
        <v>254</v>
      </c>
      <c r="T39" s="423"/>
      <c r="U39" s="420" t="s">
        <v>253</v>
      </c>
      <c r="V39" s="421"/>
      <c r="W39" s="422" t="s">
        <v>254</v>
      </c>
      <c r="X39" s="423"/>
    </row>
    <row r="40" spans="3:24" ht="19.5" customHeight="1" x14ac:dyDescent="0.25">
      <c r="C40" s="427" t="s">
        <v>0</v>
      </c>
      <c r="D40" s="428"/>
      <c r="E40" s="428"/>
      <c r="F40" s="428"/>
      <c r="G40" s="428"/>
      <c r="H40" s="428"/>
      <c r="I40" s="428"/>
      <c r="J40" s="428"/>
      <c r="K40" s="428"/>
      <c r="L40" s="429"/>
      <c r="M40" s="410">
        <v>5</v>
      </c>
      <c r="N40" s="411"/>
      <c r="O40" s="412">
        <v>8</v>
      </c>
      <c r="P40" s="413"/>
      <c r="Q40" s="410">
        <v>1</v>
      </c>
      <c r="R40" s="411"/>
      <c r="S40" s="412">
        <v>8</v>
      </c>
      <c r="T40" s="413"/>
      <c r="U40" s="410">
        <v>0</v>
      </c>
      <c r="V40" s="411"/>
      <c r="W40" s="412">
        <v>0</v>
      </c>
      <c r="X40" s="413"/>
    </row>
    <row r="41" spans="3:24" ht="19.5" customHeight="1" x14ac:dyDescent="0.25">
      <c r="C41" s="386" t="s">
        <v>1</v>
      </c>
      <c r="D41" s="387"/>
      <c r="E41" s="387"/>
      <c r="F41" s="387"/>
      <c r="G41" s="387"/>
      <c r="H41" s="387"/>
      <c r="I41" s="387"/>
      <c r="J41" s="387"/>
      <c r="K41" s="387"/>
      <c r="L41" s="388"/>
      <c r="M41" s="474">
        <v>5</v>
      </c>
      <c r="N41" s="475"/>
      <c r="O41" s="484">
        <v>8</v>
      </c>
      <c r="P41" s="485"/>
      <c r="Q41" s="474">
        <v>1</v>
      </c>
      <c r="R41" s="475"/>
      <c r="S41" s="484">
        <v>8</v>
      </c>
      <c r="T41" s="485"/>
      <c r="U41" s="474">
        <v>0</v>
      </c>
      <c r="V41" s="475"/>
      <c r="W41" s="484">
        <v>0</v>
      </c>
      <c r="X41" s="485"/>
    </row>
    <row r="42" spans="3:24" ht="19.5" customHeight="1" thickBot="1" x14ac:dyDescent="0.3">
      <c r="C42" s="398" t="s">
        <v>2</v>
      </c>
      <c r="D42" s="399"/>
      <c r="E42" s="399"/>
      <c r="F42" s="399"/>
      <c r="G42" s="399"/>
      <c r="H42" s="399"/>
      <c r="I42" s="399"/>
      <c r="J42" s="399"/>
      <c r="K42" s="399"/>
      <c r="L42" s="400"/>
      <c r="M42" s="464">
        <v>5</v>
      </c>
      <c r="N42" s="465"/>
      <c r="O42" s="477">
        <v>8</v>
      </c>
      <c r="P42" s="462"/>
      <c r="Q42" s="476">
        <v>0</v>
      </c>
      <c r="R42" s="477"/>
      <c r="S42" s="477">
        <v>0</v>
      </c>
      <c r="T42" s="462"/>
      <c r="U42" s="476">
        <v>1</v>
      </c>
      <c r="V42" s="477"/>
      <c r="W42" s="477">
        <v>8</v>
      </c>
      <c r="X42" s="478"/>
    </row>
    <row r="43" spans="3:24" ht="19.5" customHeight="1" thickBot="1" x14ac:dyDescent="0.3">
      <c r="C43" s="438" t="s">
        <v>275</v>
      </c>
      <c r="D43" s="439"/>
      <c r="E43" s="439"/>
      <c r="F43" s="439"/>
      <c r="G43" s="439"/>
      <c r="H43" s="439"/>
      <c r="I43" s="439"/>
      <c r="J43" s="439"/>
      <c r="K43" s="439"/>
      <c r="L43" s="440"/>
      <c r="M43" s="441">
        <f>SUM(M40:N42)</f>
        <v>15</v>
      </c>
      <c r="N43" s="442"/>
      <c r="O43" s="479">
        <f>SUM(O40:P42)</f>
        <v>24</v>
      </c>
      <c r="P43" s="480"/>
      <c r="Q43" s="481">
        <f>SUM(Q40:R42)</f>
        <v>2</v>
      </c>
      <c r="R43" s="479"/>
      <c r="S43" s="479">
        <f>SUM(S40:T42)</f>
        <v>16</v>
      </c>
      <c r="T43" s="480"/>
      <c r="U43" s="481">
        <f>SUM(U40:V42)</f>
        <v>1</v>
      </c>
      <c r="V43" s="479"/>
      <c r="W43" s="479">
        <f>SUM(W40:X42)</f>
        <v>8</v>
      </c>
      <c r="X43" s="482"/>
    </row>
    <row r="44" spans="3:24" ht="19.5" customHeight="1" x14ac:dyDescent="0.25"/>
  </sheetData>
  <customSheetViews>
    <customSheetView guid="{585B02F6-D04E-40B0-9C3D-EA9FC2F8BE0E}" scale="85" showGridLines="0">
      <selection activeCell="AT8" sqref="AT8"/>
      <pageMargins left="0.7" right="0.7" top="0.78740157499999996" bottom="0.78740157499999996" header="0.3" footer="0.3"/>
    </customSheetView>
    <customSheetView guid="{A3C78327-8DE4-4FA3-9639-BE4895212F26}" scale="85" showGridLines="0">
      <selection activeCell="AT8" sqref="AT8"/>
      <pageMargins left="0.7" right="0.7" top="0.78740157499999996" bottom="0.78740157499999996" header="0.3" footer="0.3"/>
    </customSheetView>
  </customSheetViews>
  <mergeCells count="108">
    <mergeCell ref="U42:V42"/>
    <mergeCell ref="W42:X42"/>
    <mergeCell ref="C43:L43"/>
    <mergeCell ref="M43:N43"/>
    <mergeCell ref="O43:P43"/>
    <mergeCell ref="Q43:R43"/>
    <mergeCell ref="S43:T43"/>
    <mergeCell ref="U43:V43"/>
    <mergeCell ref="W43:X43"/>
    <mergeCell ref="C42:L42"/>
    <mergeCell ref="M42:N42"/>
    <mergeCell ref="O42:P42"/>
    <mergeCell ref="Q42:R42"/>
    <mergeCell ref="S42:T42"/>
    <mergeCell ref="U40:V40"/>
    <mergeCell ref="W40:X40"/>
    <mergeCell ref="C41:L41"/>
    <mergeCell ref="M41:N41"/>
    <mergeCell ref="O41:P41"/>
    <mergeCell ref="Q41:R41"/>
    <mergeCell ref="S41:T41"/>
    <mergeCell ref="U41:V41"/>
    <mergeCell ref="W41:X41"/>
    <mergeCell ref="C40:L40"/>
    <mergeCell ref="M40:N40"/>
    <mergeCell ref="O40:P40"/>
    <mergeCell ref="Q40:R40"/>
    <mergeCell ref="S40:T40"/>
    <mergeCell ref="C38:L38"/>
    <mergeCell ref="M38:P38"/>
    <mergeCell ref="Q38:T38"/>
    <mergeCell ref="U38:X38"/>
    <mergeCell ref="C39:L39"/>
    <mergeCell ref="M39:N39"/>
    <mergeCell ref="O39:P39"/>
    <mergeCell ref="Q39:R39"/>
    <mergeCell ref="S39:T39"/>
    <mergeCell ref="U39:V39"/>
    <mergeCell ref="W39:X39"/>
    <mergeCell ref="C33:K33"/>
    <mergeCell ref="L33:N33"/>
    <mergeCell ref="C36:L36"/>
    <mergeCell ref="M36:X36"/>
    <mergeCell ref="C37:L37"/>
    <mergeCell ref="M37:X37"/>
    <mergeCell ref="C31:K31"/>
    <mergeCell ref="L31:N31"/>
    <mergeCell ref="AO31:AX31"/>
    <mergeCell ref="AY31:BH31"/>
    <mergeCell ref="C32:K32"/>
    <mergeCell ref="L32:N32"/>
    <mergeCell ref="C29:K29"/>
    <mergeCell ref="L29:N29"/>
    <mergeCell ref="AO29:AX29"/>
    <mergeCell ref="AY29:BH29"/>
    <mergeCell ref="C30:K30"/>
    <mergeCell ref="L30:N30"/>
    <mergeCell ref="AO30:AX30"/>
    <mergeCell ref="AY30:BH30"/>
    <mergeCell ref="AO20:AX20"/>
    <mergeCell ref="AY20:BH20"/>
    <mergeCell ref="C27:K27"/>
    <mergeCell ref="L27:N27"/>
    <mergeCell ref="AO27:AX27"/>
    <mergeCell ref="AY27:BH27"/>
    <mergeCell ref="C28:K28"/>
    <mergeCell ref="L28:N28"/>
    <mergeCell ref="AO28:AX28"/>
    <mergeCell ref="AY28:BH28"/>
    <mergeCell ref="AO24:AX24"/>
    <mergeCell ref="AY24:BH24"/>
    <mergeCell ref="AO25:AX25"/>
    <mergeCell ref="AY25:BH25"/>
    <mergeCell ref="AO26:AX26"/>
    <mergeCell ref="AY26:BH26"/>
    <mergeCell ref="D18:I19"/>
    <mergeCell ref="D20:I22"/>
    <mergeCell ref="K21:P23"/>
    <mergeCell ref="AO14:AX14"/>
    <mergeCell ref="AY14:BH14"/>
    <mergeCell ref="AO15:AX15"/>
    <mergeCell ref="AY15:BH15"/>
    <mergeCell ref="C16:I16"/>
    <mergeCell ref="J16:P16"/>
    <mergeCell ref="AO16:AX16"/>
    <mergeCell ref="AY16:BH16"/>
    <mergeCell ref="AO21:AX21"/>
    <mergeCell ref="AY21:BH21"/>
    <mergeCell ref="AO22:AX22"/>
    <mergeCell ref="AY22:BH22"/>
    <mergeCell ref="AO23:AX23"/>
    <mergeCell ref="AY23:BH23"/>
    <mergeCell ref="AO17:AX17"/>
    <mergeCell ref="AY17:BH17"/>
    <mergeCell ref="K18:P20"/>
    <mergeCell ref="AO18:AX18"/>
    <mergeCell ref="AY18:BH18"/>
    <mergeCell ref="AO19:AX19"/>
    <mergeCell ref="AY19:BH19"/>
    <mergeCell ref="C12:H12"/>
    <mergeCell ref="AO12:AX12"/>
    <mergeCell ref="AY12:BH12"/>
    <mergeCell ref="AO13:AX13"/>
    <mergeCell ref="AY13:BH13"/>
    <mergeCell ref="C3:I3"/>
    <mergeCell ref="J3:P3"/>
    <mergeCell ref="Q3:W3"/>
    <mergeCell ref="X3:AD3"/>
  </mergeCells>
  <pageMargins left="0.7" right="0.7" top="0.78740157499999996" bottom="0.78740157499999996"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59"/>
  <sheetViews>
    <sheetView showGridLines="0" zoomScale="85" zoomScaleNormal="85" workbookViewId="0">
      <selection activeCell="AX8" sqref="AX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1" ht="36" customHeight="1" x14ac:dyDescent="0.35">
      <c r="AM1" s="333"/>
      <c r="AN1" s="333"/>
      <c r="AO1" s="333"/>
      <c r="AP1" s="333"/>
      <c r="AQ1" s="333"/>
      <c r="AR1" s="333"/>
      <c r="AS1" s="333"/>
      <c r="AT1" s="333"/>
      <c r="AU1" s="333"/>
      <c r="AV1" s="333"/>
      <c r="AW1" s="333"/>
      <c r="AX1" s="333"/>
      <c r="AY1" s="333"/>
      <c r="AZ1" s="333"/>
      <c r="BA1" s="333"/>
      <c r="BB1" s="333"/>
      <c r="BC1" s="333"/>
      <c r="BD1" s="333"/>
      <c r="BE1" s="333"/>
      <c r="BF1" s="333"/>
      <c r="BG1" s="333"/>
      <c r="BH1" s="333"/>
      <c r="BI1" s="333"/>
    </row>
    <row r="2" spans="2:61" ht="21" customHeight="1" thickBot="1" x14ac:dyDescent="0.3">
      <c r="C2" s="51" t="s">
        <v>115</v>
      </c>
      <c r="AF2" s="26"/>
      <c r="AG2" s="26"/>
      <c r="AH2" s="26"/>
      <c r="AI2" s="27"/>
      <c r="AJ2" s="27"/>
      <c r="AK2" s="27"/>
      <c r="AL2" s="27"/>
      <c r="AM2" s="335"/>
      <c r="AN2" s="335"/>
      <c r="AO2" s="335"/>
      <c r="AP2" s="336"/>
      <c r="AQ2" s="333"/>
      <c r="AR2" s="333"/>
      <c r="AS2" s="333"/>
      <c r="AT2" s="333"/>
      <c r="AU2" s="333"/>
      <c r="AV2" s="333"/>
      <c r="AW2" s="333"/>
      <c r="AX2" s="333"/>
      <c r="AY2" s="333"/>
      <c r="AZ2" s="333"/>
      <c r="BA2" s="333"/>
      <c r="BB2" s="333"/>
      <c r="BC2" s="333"/>
      <c r="BD2" s="333"/>
      <c r="BE2" s="333"/>
      <c r="BF2" s="333"/>
      <c r="BG2" s="333"/>
      <c r="BH2" s="333"/>
      <c r="BI2" s="333"/>
    </row>
    <row r="3" spans="2:61"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273"/>
      <c r="AL3" s="27"/>
      <c r="AM3" s="337"/>
      <c r="AN3" s="337"/>
      <c r="AO3" s="337"/>
      <c r="AP3" s="336"/>
      <c r="AQ3" s="333"/>
      <c r="AR3" s="333"/>
      <c r="AS3" s="333"/>
      <c r="AT3" s="333"/>
      <c r="AU3" s="333"/>
      <c r="AV3" s="333"/>
      <c r="AW3" s="333"/>
      <c r="AX3" s="333"/>
      <c r="AY3" s="333"/>
      <c r="AZ3" s="333"/>
      <c r="BA3" s="333"/>
      <c r="BB3" s="333"/>
      <c r="BC3" s="333"/>
      <c r="BD3" s="333"/>
      <c r="BE3" s="333"/>
      <c r="BF3" s="333"/>
      <c r="BG3" s="333"/>
      <c r="BH3" s="333"/>
      <c r="BI3" s="333"/>
    </row>
    <row r="4" spans="2:61"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2"/>
      <c r="AJ4" s="262"/>
      <c r="AK4" s="262"/>
      <c r="AL4" s="27"/>
      <c r="AM4" s="337"/>
      <c r="AN4" s="337"/>
      <c r="AO4" s="337"/>
      <c r="AP4" s="336"/>
      <c r="AQ4" s="333"/>
      <c r="AR4" s="333"/>
      <c r="AS4" s="333"/>
      <c r="AT4" s="333"/>
      <c r="AU4" s="333"/>
      <c r="AV4" s="333"/>
      <c r="AW4" s="333"/>
      <c r="AX4" s="333"/>
      <c r="AY4" s="333"/>
      <c r="AZ4" s="333"/>
      <c r="BA4" s="333"/>
      <c r="BB4" s="333"/>
      <c r="BC4" s="333"/>
      <c r="BD4" s="333"/>
      <c r="BE4" s="333"/>
      <c r="BF4" s="333"/>
      <c r="BG4" s="333"/>
      <c r="BH4" s="333"/>
      <c r="BI4" s="333"/>
    </row>
    <row r="5" spans="2:61" ht="14.45" thickBot="1" x14ac:dyDescent="0.4">
      <c r="B5" s="256" t="s">
        <v>37</v>
      </c>
      <c r="C5" s="43" t="s">
        <v>34</v>
      </c>
      <c r="D5" s="141" t="s">
        <v>34</v>
      </c>
      <c r="E5" s="138" t="s">
        <v>35</v>
      </c>
      <c r="F5" s="139" t="s">
        <v>35</v>
      </c>
      <c r="G5" s="118" t="s">
        <v>36</v>
      </c>
      <c r="H5" s="118" t="s">
        <v>36</v>
      </c>
      <c r="I5" s="73"/>
      <c r="J5" s="75"/>
      <c r="K5" s="38"/>
      <c r="L5" s="42" t="s">
        <v>34</v>
      </c>
      <c r="M5" s="141" t="s">
        <v>34</v>
      </c>
      <c r="N5" s="138" t="s">
        <v>35</v>
      </c>
      <c r="O5" s="139" t="s">
        <v>35</v>
      </c>
      <c r="P5" s="61"/>
      <c r="Q5" s="121" t="s">
        <v>36</v>
      </c>
      <c r="R5" s="118" t="s">
        <v>36</v>
      </c>
      <c r="S5" s="62"/>
      <c r="T5" s="38"/>
      <c r="U5" s="42" t="s">
        <v>34</v>
      </c>
      <c r="V5" s="141" t="s">
        <v>34</v>
      </c>
      <c r="W5" s="41"/>
      <c r="X5" s="140" t="s">
        <v>35</v>
      </c>
      <c r="Y5" s="139" t="s">
        <v>35</v>
      </c>
      <c r="Z5" s="118" t="s">
        <v>36</v>
      </c>
      <c r="AA5" s="118" t="s">
        <v>36</v>
      </c>
      <c r="AB5" s="95"/>
      <c r="AC5" s="38"/>
      <c r="AD5" s="61"/>
      <c r="AF5" s="26">
        <f>COUNTIF($C5:$AD5,"F")</f>
        <v>6</v>
      </c>
      <c r="AG5" s="26">
        <f>COUNTIF($C5:$AD5,"S")</f>
        <v>6</v>
      </c>
      <c r="AH5" s="26">
        <f>COUNTIF($C5:$AD5,"N")</f>
        <v>6</v>
      </c>
      <c r="AI5" s="262"/>
      <c r="AJ5" s="262"/>
      <c r="AK5" s="262"/>
      <c r="AL5" s="27"/>
      <c r="AM5" s="335"/>
      <c r="AN5" s="335"/>
      <c r="AO5" s="335"/>
      <c r="AP5" s="336"/>
      <c r="AQ5" s="333"/>
      <c r="AR5" s="333"/>
      <c r="AS5" s="333"/>
      <c r="AT5" s="333"/>
      <c r="AU5" s="333"/>
      <c r="AV5" s="333"/>
      <c r="AW5" s="333"/>
      <c r="AX5" s="333"/>
      <c r="AY5" s="333"/>
      <c r="AZ5" s="333"/>
      <c r="BA5" s="333"/>
      <c r="BB5" s="333"/>
      <c r="BC5" s="333"/>
      <c r="BD5" s="333"/>
      <c r="BE5" s="333"/>
      <c r="BF5" s="333"/>
      <c r="BG5" s="333"/>
      <c r="BH5" s="333"/>
      <c r="BI5" s="333"/>
    </row>
    <row r="6" spans="2:61" ht="14.45" thickBot="1" x14ac:dyDescent="0.4">
      <c r="B6" s="256" t="s">
        <v>38</v>
      </c>
      <c r="C6" s="71"/>
      <c r="D6" s="56"/>
      <c r="E6" s="46" t="s">
        <v>34</v>
      </c>
      <c r="F6" s="132" t="s">
        <v>34</v>
      </c>
      <c r="G6" s="133" t="s">
        <v>35</v>
      </c>
      <c r="H6" s="134" t="s">
        <v>35</v>
      </c>
      <c r="I6" s="58"/>
      <c r="J6" s="117" t="s">
        <v>36</v>
      </c>
      <c r="K6" s="116" t="s">
        <v>36</v>
      </c>
      <c r="L6" s="59"/>
      <c r="M6" s="56"/>
      <c r="N6" s="46" t="s">
        <v>34</v>
      </c>
      <c r="O6" s="132" t="s">
        <v>34</v>
      </c>
      <c r="P6" s="55"/>
      <c r="Q6" s="137" t="s">
        <v>35</v>
      </c>
      <c r="R6" s="134" t="s">
        <v>35</v>
      </c>
      <c r="S6" s="116" t="s">
        <v>36</v>
      </c>
      <c r="T6" s="116" t="s">
        <v>36</v>
      </c>
      <c r="U6" s="93"/>
      <c r="V6" s="56"/>
      <c r="W6" s="58"/>
      <c r="X6" s="57" t="s">
        <v>34</v>
      </c>
      <c r="Y6" s="132" t="s">
        <v>34</v>
      </c>
      <c r="Z6" s="133" t="s">
        <v>35</v>
      </c>
      <c r="AA6" s="134" t="s">
        <v>35</v>
      </c>
      <c r="AB6" s="116" t="s">
        <v>36</v>
      </c>
      <c r="AC6" s="116" t="s">
        <v>36</v>
      </c>
      <c r="AD6" s="68"/>
      <c r="AF6" s="26">
        <f>COUNTIF($C6:$AD6,"F")</f>
        <v>6</v>
      </c>
      <c r="AG6" s="26">
        <f>COUNTIF($C6:$AD6,"S")</f>
        <v>6</v>
      </c>
      <c r="AH6" s="26">
        <f>COUNTIF($C6:$AD6,"N")</f>
        <v>6</v>
      </c>
      <c r="AI6" s="262"/>
      <c r="AJ6" s="127"/>
      <c r="AK6" s="127"/>
      <c r="AL6" s="27"/>
      <c r="AM6" s="335"/>
      <c r="AN6" s="335"/>
      <c r="AO6" s="335"/>
      <c r="AP6" s="336"/>
      <c r="AQ6" s="333"/>
      <c r="AR6" s="333"/>
      <c r="AS6" s="333"/>
      <c r="AT6" s="333"/>
      <c r="AU6" s="333"/>
      <c r="AV6" s="333"/>
      <c r="AW6" s="333"/>
      <c r="AX6" s="333"/>
      <c r="AY6" s="333"/>
      <c r="AZ6" s="333"/>
      <c r="BA6" s="333"/>
      <c r="BB6" s="333"/>
      <c r="BC6" s="333"/>
      <c r="BD6" s="333"/>
      <c r="BE6" s="333"/>
      <c r="BF6" s="333"/>
      <c r="BG6" s="333"/>
      <c r="BH6" s="333"/>
      <c r="BI6" s="333"/>
    </row>
    <row r="7" spans="2:61" ht="14.45" thickBot="1" x14ac:dyDescent="0.4">
      <c r="B7" s="256" t="s">
        <v>39</v>
      </c>
      <c r="C7" s="117" t="s">
        <v>36</v>
      </c>
      <c r="D7" s="116" t="s">
        <v>36</v>
      </c>
      <c r="E7" s="59"/>
      <c r="F7" s="56"/>
      <c r="G7" s="46" t="s">
        <v>34</v>
      </c>
      <c r="H7" s="132" t="s">
        <v>34</v>
      </c>
      <c r="I7" s="70"/>
      <c r="J7" s="135" t="s">
        <v>35</v>
      </c>
      <c r="K7" s="134" t="s">
        <v>35</v>
      </c>
      <c r="L7" s="116" t="s">
        <v>36</v>
      </c>
      <c r="M7" s="116" t="s">
        <v>36</v>
      </c>
      <c r="N7" s="93"/>
      <c r="O7" s="56"/>
      <c r="P7" s="68"/>
      <c r="Q7" s="67" t="s">
        <v>34</v>
      </c>
      <c r="R7" s="132" t="s">
        <v>34</v>
      </c>
      <c r="S7" s="133" t="s">
        <v>35</v>
      </c>
      <c r="T7" s="134" t="s">
        <v>35</v>
      </c>
      <c r="U7" s="116" t="s">
        <v>36</v>
      </c>
      <c r="V7" s="116" t="s">
        <v>36</v>
      </c>
      <c r="W7" s="58"/>
      <c r="X7" s="71"/>
      <c r="Y7" s="56"/>
      <c r="Z7" s="46" t="s">
        <v>34</v>
      </c>
      <c r="AA7" s="132" t="s">
        <v>34</v>
      </c>
      <c r="AB7" s="133" t="s">
        <v>35</v>
      </c>
      <c r="AC7" s="134" t="s">
        <v>35</v>
      </c>
      <c r="AD7" s="68"/>
      <c r="AF7" s="26">
        <f>COUNTIF($C7:$AD7,"F")</f>
        <v>6</v>
      </c>
      <c r="AG7" s="26">
        <f>COUNTIF($C7:$AD7,"S")</f>
        <v>6</v>
      </c>
      <c r="AH7" s="26">
        <f>COUNTIF($C7:$AD7,"N")</f>
        <v>6</v>
      </c>
      <c r="AI7" s="127"/>
      <c r="AJ7" s="262"/>
      <c r="AK7" s="262"/>
      <c r="AL7" s="27"/>
      <c r="AM7" s="335"/>
      <c r="AN7" s="335"/>
      <c r="AO7" s="335"/>
      <c r="AP7" s="336"/>
      <c r="AQ7" s="333"/>
      <c r="AR7" s="333"/>
      <c r="AS7" s="333"/>
      <c r="AT7" s="333"/>
      <c r="AU7" s="333"/>
      <c r="AV7" s="333"/>
      <c r="AW7" s="333"/>
      <c r="AX7" s="333"/>
      <c r="AY7" s="333"/>
      <c r="AZ7" s="333"/>
      <c r="BA7" s="333"/>
      <c r="BB7" s="333"/>
      <c r="BC7" s="333"/>
      <c r="BD7" s="333"/>
      <c r="BE7" s="333"/>
      <c r="BF7" s="333"/>
      <c r="BG7" s="333"/>
      <c r="BH7" s="333"/>
      <c r="BI7" s="333"/>
    </row>
    <row r="8" spans="2:61" ht="14.45" thickBot="1" x14ac:dyDescent="0.4">
      <c r="B8" s="256" t="s">
        <v>40</v>
      </c>
      <c r="C8" s="66" t="s">
        <v>35</v>
      </c>
      <c r="D8" s="129" t="s">
        <v>35</v>
      </c>
      <c r="E8" s="114" t="s">
        <v>36</v>
      </c>
      <c r="F8" s="114" t="s">
        <v>36</v>
      </c>
      <c r="G8" s="91"/>
      <c r="H8" s="33"/>
      <c r="I8" s="65"/>
      <c r="J8" s="31" t="s">
        <v>34</v>
      </c>
      <c r="K8" s="130" t="s">
        <v>34</v>
      </c>
      <c r="L8" s="128" t="s">
        <v>35</v>
      </c>
      <c r="M8" s="129" t="s">
        <v>35</v>
      </c>
      <c r="N8" s="114" t="s">
        <v>36</v>
      </c>
      <c r="O8" s="114" t="s">
        <v>36</v>
      </c>
      <c r="P8" s="28"/>
      <c r="Q8" s="106"/>
      <c r="R8" s="33"/>
      <c r="S8" s="30" t="s">
        <v>34</v>
      </c>
      <c r="T8" s="130" t="s">
        <v>34</v>
      </c>
      <c r="U8" s="128" t="s">
        <v>35</v>
      </c>
      <c r="V8" s="129" t="s">
        <v>35</v>
      </c>
      <c r="W8" s="65"/>
      <c r="X8" s="120" t="s">
        <v>36</v>
      </c>
      <c r="Y8" s="114" t="s">
        <v>36</v>
      </c>
      <c r="Z8" s="29"/>
      <c r="AA8" s="33"/>
      <c r="AB8" s="30" t="s">
        <v>34</v>
      </c>
      <c r="AC8" s="130" t="s">
        <v>34</v>
      </c>
      <c r="AD8" s="53"/>
      <c r="AF8" s="26">
        <f>COUNTIF($C8:$AD8,"F")</f>
        <v>6</v>
      </c>
      <c r="AG8" s="26">
        <f>COUNTIF($C8:$AD8,"S")</f>
        <v>6</v>
      </c>
      <c r="AH8" s="26">
        <f>COUNTIF($C8:$AD8,"N")</f>
        <v>6</v>
      </c>
      <c r="AI8" s="262"/>
      <c r="AJ8" s="127"/>
      <c r="AK8" s="262"/>
      <c r="AL8" s="27"/>
      <c r="AM8" s="335"/>
      <c r="AN8" s="335"/>
      <c r="AO8" s="335"/>
      <c r="AP8" s="336"/>
      <c r="AQ8" s="333"/>
      <c r="AR8" s="333"/>
      <c r="AS8" s="333"/>
      <c r="AT8" s="333"/>
      <c r="AU8" s="333"/>
      <c r="AV8" s="333"/>
      <c r="AW8" s="333"/>
      <c r="AX8" s="333"/>
      <c r="AY8" s="333"/>
      <c r="AZ8" s="333"/>
      <c r="BA8" s="333"/>
      <c r="BB8" s="333"/>
      <c r="BC8" s="333"/>
      <c r="BD8" s="333"/>
      <c r="BE8" s="333"/>
      <c r="BF8" s="333"/>
      <c r="BG8" s="333"/>
      <c r="BH8" s="333"/>
      <c r="BI8" s="333"/>
    </row>
    <row r="9" spans="2:61"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127"/>
      <c r="AM9" s="336"/>
      <c r="AN9" s="336"/>
      <c r="AO9" s="336"/>
      <c r="AP9" s="333"/>
      <c r="AQ9" s="339"/>
      <c r="AR9" s="339"/>
      <c r="AS9" s="339"/>
      <c r="AT9" s="339"/>
      <c r="AU9" s="339"/>
      <c r="AV9" s="339"/>
      <c r="AW9" s="339"/>
      <c r="AX9" s="339"/>
      <c r="AY9" s="339"/>
      <c r="AZ9" s="339"/>
      <c r="BA9" s="339"/>
      <c r="BB9" s="339"/>
      <c r="BC9" s="339"/>
      <c r="BD9" s="339"/>
      <c r="BE9" s="339"/>
      <c r="BF9" s="339"/>
      <c r="BG9" s="339"/>
      <c r="BH9" s="339"/>
      <c r="BI9" s="339"/>
    </row>
    <row r="10" spans="2:61"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row>
    <row r="11" spans="2:61"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1" s="78" customFormat="1" ht="19.5" customHeight="1" x14ac:dyDescent="0.35">
      <c r="B12" s="262"/>
      <c r="C12" s="362" t="s">
        <v>242</v>
      </c>
      <c r="D12" s="362"/>
      <c r="E12" s="362"/>
      <c r="F12" s="362"/>
      <c r="G12" s="362"/>
      <c r="H12" s="362"/>
      <c r="I12" s="262">
        <v>36</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$L26*$L28*$M36</f>
        <v>10231.200000000001</v>
      </c>
      <c r="AP12" s="364"/>
      <c r="AQ12" s="364"/>
      <c r="AR12" s="364"/>
      <c r="AS12" s="364"/>
      <c r="AT12" s="364"/>
      <c r="AU12" s="364"/>
      <c r="AV12" s="364"/>
      <c r="AW12" s="364"/>
      <c r="AX12" s="365"/>
      <c r="AY12" s="363">
        <f>$L27*$L28*$M36</f>
        <v>13759.2</v>
      </c>
      <c r="AZ12" s="364"/>
      <c r="BA12" s="364"/>
      <c r="BB12" s="364"/>
      <c r="BC12" s="364"/>
      <c r="BD12" s="364"/>
      <c r="BE12" s="364"/>
      <c r="BF12" s="364"/>
      <c r="BG12" s="364"/>
      <c r="BH12" s="365"/>
    </row>
    <row r="13" spans="2:61" ht="19.5" customHeight="1" x14ac:dyDescent="0.25">
      <c r="C13" s="258" t="s">
        <v>243</v>
      </c>
      <c r="I13" s="26">
        <v>3</v>
      </c>
      <c r="AE13" s="277" t="s">
        <v>256</v>
      </c>
      <c r="AF13" s="278"/>
      <c r="AG13" s="278"/>
      <c r="AH13" s="278"/>
      <c r="AI13" s="278"/>
      <c r="AJ13" s="278"/>
      <c r="AK13" s="278"/>
      <c r="AL13" s="278"/>
      <c r="AM13" s="278"/>
      <c r="AN13" s="279"/>
      <c r="AO13" s="372">
        <f>$L28*$L29</f>
        <v>0</v>
      </c>
      <c r="AP13" s="373"/>
      <c r="AQ13" s="373"/>
      <c r="AR13" s="373"/>
      <c r="AS13" s="373"/>
      <c r="AT13" s="373"/>
      <c r="AU13" s="373"/>
      <c r="AV13" s="373"/>
      <c r="AW13" s="373"/>
      <c r="AX13" s="374"/>
      <c r="AY13" s="372">
        <f>$L28*$L29</f>
        <v>0</v>
      </c>
      <c r="AZ13" s="373"/>
      <c r="BA13" s="373"/>
      <c r="BB13" s="373"/>
      <c r="BC13" s="373"/>
      <c r="BD13" s="373"/>
      <c r="BE13" s="373"/>
      <c r="BF13" s="373"/>
      <c r="BG13" s="373"/>
      <c r="BH13" s="374"/>
    </row>
    <row r="14" spans="2:61" ht="19.5" customHeight="1" x14ac:dyDescent="0.25">
      <c r="C14" s="258" t="s">
        <v>244</v>
      </c>
      <c r="I14" s="26">
        <v>4</v>
      </c>
      <c r="AE14" s="277" t="s">
        <v>257</v>
      </c>
      <c r="AF14" s="278"/>
      <c r="AG14" s="278"/>
      <c r="AH14" s="278"/>
      <c r="AI14" s="278"/>
      <c r="AJ14" s="278"/>
      <c r="AK14" s="278"/>
      <c r="AL14" s="278"/>
      <c r="AM14" s="278"/>
      <c r="AN14" s="279"/>
      <c r="AO14" s="375">
        <f>$M40+$Q40+$U40</f>
        <v>6</v>
      </c>
      <c r="AP14" s="376"/>
      <c r="AQ14" s="376"/>
      <c r="AR14" s="376"/>
      <c r="AS14" s="376"/>
      <c r="AT14" s="376"/>
      <c r="AU14" s="376"/>
      <c r="AV14" s="376"/>
      <c r="AW14" s="376"/>
      <c r="AX14" s="377"/>
      <c r="AY14" s="375">
        <f>$M40+$Q40+$U40</f>
        <v>6</v>
      </c>
      <c r="AZ14" s="376"/>
      <c r="BA14" s="376"/>
      <c r="BB14" s="376"/>
      <c r="BC14" s="376"/>
      <c r="BD14" s="376"/>
      <c r="BE14" s="376"/>
      <c r="BF14" s="376"/>
      <c r="BG14" s="376"/>
      <c r="BH14" s="377"/>
    </row>
    <row r="15" spans="2:61" ht="19.5" customHeight="1" thickBot="1" x14ac:dyDescent="0.3">
      <c r="C15" s="125"/>
      <c r="AE15" s="280" t="s">
        <v>258</v>
      </c>
      <c r="AF15" s="281"/>
      <c r="AG15" s="281"/>
      <c r="AH15" s="281"/>
      <c r="AI15" s="281"/>
      <c r="AJ15" s="281"/>
      <c r="AK15" s="281"/>
      <c r="AL15" s="281"/>
      <c r="AM15" s="281"/>
      <c r="AN15" s="282"/>
      <c r="AO15" s="378">
        <f>$M40*$O40+$Q40*$S40+$U40*$W40</f>
        <v>48</v>
      </c>
      <c r="AP15" s="379"/>
      <c r="AQ15" s="379"/>
      <c r="AR15" s="379"/>
      <c r="AS15" s="379"/>
      <c r="AT15" s="379"/>
      <c r="AU15" s="379"/>
      <c r="AV15" s="379"/>
      <c r="AW15" s="379"/>
      <c r="AX15" s="380"/>
      <c r="AY15" s="378">
        <f>$M40*$O40+$Q40*$S40+$U40*$W40</f>
        <v>48</v>
      </c>
      <c r="AZ15" s="379"/>
      <c r="BA15" s="379"/>
      <c r="BB15" s="379"/>
      <c r="BC15" s="379"/>
      <c r="BD15" s="379"/>
      <c r="BE15" s="379"/>
      <c r="BF15" s="379"/>
      <c r="BG15" s="379"/>
      <c r="BH15" s="380"/>
    </row>
    <row r="16" spans="2:61"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IF($M$36="",0,(($L$26/$M$35*($M40*$O40+$Q40*$S40+$U40*$W40))*AO13))</f>
        <v>0</v>
      </c>
      <c r="AP16" s="370"/>
      <c r="AQ16" s="370"/>
      <c r="AR16" s="370"/>
      <c r="AS16" s="370"/>
      <c r="AT16" s="370"/>
      <c r="AU16" s="370"/>
      <c r="AV16" s="370"/>
      <c r="AW16" s="370"/>
      <c r="AX16" s="371"/>
      <c r="AY16" s="369">
        <f>IF($M$36="",0,(($L$27/$M$35*($M40*$O40+$Q40*$S40+$U40*$W40))*AY13))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$L$28*$L$30</f>
        <v>4.9000000000000004</v>
      </c>
      <c r="AP17" s="373"/>
      <c r="AQ17" s="373"/>
      <c r="AR17" s="373"/>
      <c r="AS17" s="373"/>
      <c r="AT17" s="373"/>
      <c r="AU17" s="373"/>
      <c r="AV17" s="373"/>
      <c r="AW17" s="373"/>
      <c r="AX17" s="374"/>
      <c r="AY17" s="372">
        <f>$L$28*$L$30</f>
        <v>4.9000000000000004</v>
      </c>
      <c r="AZ17" s="373"/>
      <c r="BA17" s="373"/>
      <c r="BB17" s="373"/>
      <c r="BC17" s="373"/>
      <c r="BD17" s="373"/>
      <c r="BE17" s="373"/>
      <c r="BF17" s="373"/>
      <c r="BG17" s="373"/>
      <c r="BH17" s="374"/>
    </row>
    <row r="18" spans="3:60" ht="19.5" customHeight="1" x14ac:dyDescent="0.25">
      <c r="C18" s="232" t="s">
        <v>133</v>
      </c>
      <c r="D18" s="514" t="s">
        <v>115</v>
      </c>
      <c r="E18" s="514"/>
      <c r="F18" s="514"/>
      <c r="G18" s="514"/>
      <c r="H18" s="514"/>
      <c r="I18" s="515"/>
      <c r="J18" s="257"/>
      <c r="K18" s="257"/>
      <c r="L18" s="257"/>
      <c r="M18" s="257"/>
      <c r="N18" s="257"/>
      <c r="O18" s="257"/>
      <c r="P18" s="257"/>
      <c r="AE18" s="277" t="s">
        <v>261</v>
      </c>
      <c r="AF18" s="278"/>
      <c r="AG18" s="278"/>
      <c r="AH18" s="278"/>
      <c r="AI18" s="278"/>
      <c r="AJ18" s="278"/>
      <c r="AK18" s="278"/>
      <c r="AL18" s="278"/>
      <c r="AM18" s="278"/>
      <c r="AN18" s="279"/>
      <c r="AO18" s="375">
        <f>$M41+$Q41+$U41</f>
        <v>6</v>
      </c>
      <c r="AP18" s="376"/>
      <c r="AQ18" s="376"/>
      <c r="AR18" s="376"/>
      <c r="AS18" s="376"/>
      <c r="AT18" s="376"/>
      <c r="AU18" s="376"/>
      <c r="AV18" s="376"/>
      <c r="AW18" s="376"/>
      <c r="AX18" s="377"/>
      <c r="AY18" s="375">
        <f>$M41+$Q41+$U41</f>
        <v>6</v>
      </c>
      <c r="AZ18" s="376"/>
      <c r="BA18" s="376"/>
      <c r="BB18" s="376"/>
      <c r="BC18" s="376"/>
      <c r="BD18" s="376"/>
      <c r="BE18" s="376"/>
      <c r="BF18" s="376"/>
      <c r="BG18" s="376"/>
      <c r="BH18" s="377"/>
    </row>
    <row r="19" spans="3:60" ht="19.5" customHeight="1" thickBot="1" x14ac:dyDescent="0.3">
      <c r="C19" s="232" t="s">
        <v>134</v>
      </c>
      <c r="D19" s="381" t="s">
        <v>170</v>
      </c>
      <c r="E19" s="381"/>
      <c r="F19" s="381"/>
      <c r="G19" s="381"/>
      <c r="H19" s="381"/>
      <c r="I19" s="382"/>
      <c r="J19" s="257"/>
      <c r="K19" s="257"/>
      <c r="L19" s="257"/>
      <c r="M19" s="257"/>
      <c r="N19" s="257"/>
      <c r="O19" s="257"/>
      <c r="P19" s="257"/>
      <c r="AE19" s="280" t="s">
        <v>262</v>
      </c>
      <c r="AF19" s="281"/>
      <c r="AG19" s="281"/>
      <c r="AH19" s="281"/>
      <c r="AI19" s="281"/>
      <c r="AJ19" s="281"/>
      <c r="AK19" s="281"/>
      <c r="AL19" s="281"/>
      <c r="AM19" s="281"/>
      <c r="AN19" s="282"/>
      <c r="AO19" s="378">
        <f>$M41*$O41+$Q41*$S41+$U41*$W41</f>
        <v>48</v>
      </c>
      <c r="AP19" s="379"/>
      <c r="AQ19" s="379"/>
      <c r="AR19" s="379"/>
      <c r="AS19" s="379"/>
      <c r="AT19" s="379"/>
      <c r="AU19" s="379"/>
      <c r="AV19" s="379"/>
      <c r="AW19" s="379"/>
      <c r="AX19" s="380"/>
      <c r="AY19" s="378">
        <f>$M41*$O41+$Q41*$S41+$U41*$W41</f>
        <v>48</v>
      </c>
      <c r="AZ19" s="379"/>
      <c r="BA19" s="379"/>
      <c r="BB19" s="379"/>
      <c r="BC19" s="379"/>
      <c r="BD19" s="379"/>
      <c r="BE19" s="379"/>
      <c r="BF19" s="379"/>
      <c r="BG19" s="379"/>
      <c r="BH19" s="380"/>
    </row>
    <row r="20" spans="3:60" ht="19.5" customHeight="1" thickTop="1" x14ac:dyDescent="0.25">
      <c r="C20" s="232"/>
      <c r="D20" s="381"/>
      <c r="E20" s="381"/>
      <c r="F20" s="381"/>
      <c r="G20" s="381"/>
      <c r="H20" s="381"/>
      <c r="I20" s="382"/>
      <c r="J20" s="257"/>
      <c r="K20" s="257"/>
      <c r="L20" s="257"/>
      <c r="M20" s="257"/>
      <c r="N20" s="257"/>
      <c r="O20" s="257"/>
      <c r="P20" s="257"/>
      <c r="AE20" s="283" t="s">
        <v>263</v>
      </c>
      <c r="AF20" s="284"/>
      <c r="AG20" s="284"/>
      <c r="AH20" s="284"/>
      <c r="AI20" s="284"/>
      <c r="AJ20" s="284"/>
      <c r="AK20" s="284"/>
      <c r="AL20" s="284"/>
      <c r="AM20" s="284"/>
      <c r="AN20" s="285"/>
      <c r="AO20" s="369">
        <f>IF($M$36="",0,(($L$26/$M$35*($M41*$O41+$Q41*$S41+$U41*$W41))*AO17))</f>
        <v>1705.2</v>
      </c>
      <c r="AP20" s="370"/>
      <c r="AQ20" s="370"/>
      <c r="AR20" s="370"/>
      <c r="AS20" s="370"/>
      <c r="AT20" s="370"/>
      <c r="AU20" s="370"/>
      <c r="AV20" s="370"/>
      <c r="AW20" s="370"/>
      <c r="AX20" s="371"/>
      <c r="AY20" s="369">
        <f>IF($M$36="",0,(($L$27/$M$35*($M41*$O41+$Q41*$S41+$U41*$W41))*AY17))</f>
        <v>2293.2000000000003</v>
      </c>
      <c r="AZ20" s="370"/>
      <c r="BA20" s="370"/>
      <c r="BB20" s="370"/>
      <c r="BC20" s="370"/>
      <c r="BD20" s="370"/>
      <c r="BE20" s="370"/>
      <c r="BF20" s="370"/>
      <c r="BG20" s="370"/>
      <c r="BH20" s="371"/>
    </row>
    <row r="21" spans="3:60" ht="19.5" customHeight="1" x14ac:dyDescent="0.25">
      <c r="C21" s="232" t="s">
        <v>135</v>
      </c>
      <c r="D21" s="381" t="s">
        <v>212</v>
      </c>
      <c r="E21" s="381"/>
      <c r="F21" s="381"/>
      <c r="G21" s="381"/>
      <c r="H21" s="381"/>
      <c r="I21" s="382"/>
      <c r="J21" s="257"/>
      <c r="K21" s="257"/>
      <c r="L21" s="257"/>
      <c r="M21" s="257"/>
      <c r="N21" s="257"/>
      <c r="O21" s="257"/>
      <c r="P21" s="257"/>
      <c r="AE21" s="277" t="s">
        <v>264</v>
      </c>
      <c r="AF21" s="278"/>
      <c r="AG21" s="278"/>
      <c r="AH21" s="278"/>
      <c r="AI21" s="278"/>
      <c r="AJ21" s="278"/>
      <c r="AK21" s="278"/>
      <c r="AL21" s="278"/>
      <c r="AM21" s="278"/>
      <c r="AN21" s="279"/>
      <c r="AO21" s="372">
        <f>$L28*$L31</f>
        <v>0</v>
      </c>
      <c r="AP21" s="373"/>
      <c r="AQ21" s="373"/>
      <c r="AR21" s="373"/>
      <c r="AS21" s="373"/>
      <c r="AT21" s="373"/>
      <c r="AU21" s="373"/>
      <c r="AV21" s="373"/>
      <c r="AW21" s="373"/>
      <c r="AX21" s="374"/>
      <c r="AY21" s="372">
        <f>$L28*$L31</f>
        <v>0</v>
      </c>
      <c r="AZ21" s="373"/>
      <c r="BA21" s="373"/>
      <c r="BB21" s="373"/>
      <c r="BC21" s="373"/>
      <c r="BD21" s="373"/>
      <c r="BE21" s="373"/>
      <c r="BF21" s="373"/>
      <c r="BG21" s="373"/>
      <c r="BH21" s="374"/>
    </row>
    <row r="22" spans="3:60" ht="19.5" customHeight="1" x14ac:dyDescent="0.25">
      <c r="C22" s="257"/>
      <c r="D22" s="381"/>
      <c r="E22" s="381"/>
      <c r="F22" s="381"/>
      <c r="G22" s="381"/>
      <c r="H22" s="381"/>
      <c r="I22" s="382"/>
      <c r="J22" s="257"/>
      <c r="K22" s="257"/>
      <c r="L22" s="257"/>
      <c r="M22" s="257"/>
      <c r="N22" s="257"/>
      <c r="O22" s="257"/>
      <c r="P22" s="257"/>
      <c r="AE22" s="277" t="s">
        <v>265</v>
      </c>
      <c r="AF22" s="278"/>
      <c r="AG22" s="278"/>
      <c r="AH22" s="278"/>
      <c r="AI22" s="278"/>
      <c r="AJ22" s="278"/>
      <c r="AK22" s="278"/>
      <c r="AL22" s="278"/>
      <c r="AM22" s="278"/>
      <c r="AN22" s="279"/>
      <c r="AO22" s="375">
        <f>$Q42</f>
        <v>3</v>
      </c>
      <c r="AP22" s="376"/>
      <c r="AQ22" s="376"/>
      <c r="AR22" s="376"/>
      <c r="AS22" s="376"/>
      <c r="AT22" s="376"/>
      <c r="AU22" s="376"/>
      <c r="AV22" s="376"/>
      <c r="AW22" s="376"/>
      <c r="AX22" s="377"/>
      <c r="AY22" s="375">
        <f>$Q42</f>
        <v>3</v>
      </c>
      <c r="AZ22" s="376"/>
      <c r="BA22" s="376"/>
      <c r="BB22" s="376"/>
      <c r="BC22" s="376"/>
      <c r="BD22" s="376"/>
      <c r="BE22" s="376"/>
      <c r="BF22" s="376"/>
      <c r="BG22" s="376"/>
      <c r="BH22" s="377"/>
    </row>
    <row r="23" spans="3:60" ht="19.5" customHeight="1" thickBot="1" x14ac:dyDescent="0.3">
      <c r="AE23" s="280" t="s">
        <v>266</v>
      </c>
      <c r="AF23" s="281"/>
      <c r="AG23" s="281"/>
      <c r="AH23" s="281"/>
      <c r="AI23" s="281"/>
      <c r="AJ23" s="281"/>
      <c r="AK23" s="281"/>
      <c r="AL23" s="281"/>
      <c r="AM23" s="281"/>
      <c r="AN23" s="282"/>
      <c r="AO23" s="378">
        <f>$Q39*$S39+$Q40*$S40+$Q41*$S41</f>
        <v>24</v>
      </c>
      <c r="AP23" s="379"/>
      <c r="AQ23" s="379"/>
      <c r="AR23" s="379"/>
      <c r="AS23" s="379"/>
      <c r="AT23" s="379"/>
      <c r="AU23" s="379"/>
      <c r="AV23" s="379"/>
      <c r="AW23" s="379"/>
      <c r="AX23" s="380"/>
      <c r="AY23" s="378">
        <f>$Q39*$S39+$Q40*$S40+$Q41*$S41</f>
        <v>24</v>
      </c>
      <c r="AZ23" s="379"/>
      <c r="BA23" s="379"/>
      <c r="BB23" s="379"/>
      <c r="BC23" s="379"/>
      <c r="BD23" s="379"/>
      <c r="BE23" s="379"/>
      <c r="BF23" s="379"/>
      <c r="BG23" s="379"/>
      <c r="BH23" s="380"/>
    </row>
    <row r="24" spans="3:60" ht="19.5" customHeight="1" thickTop="1" x14ac:dyDescent="0.25">
      <c r="C24" s="261" t="s">
        <v>281</v>
      </c>
      <c r="D24" s="255"/>
      <c r="E24" s="255"/>
      <c r="F24" s="255"/>
      <c r="G24" s="255"/>
      <c r="H24" s="255"/>
      <c r="I24" s="255"/>
      <c r="J24" s="257"/>
      <c r="K24" s="257"/>
      <c r="L24" s="257"/>
      <c r="M24" s="257"/>
      <c r="N24" s="257"/>
      <c r="O24" s="257"/>
      <c r="P24" s="257"/>
      <c r="AE24" s="283" t="s">
        <v>267</v>
      </c>
      <c r="AF24" s="284"/>
      <c r="AG24" s="284"/>
      <c r="AH24" s="284"/>
      <c r="AI24" s="284"/>
      <c r="AJ24" s="284"/>
      <c r="AK24" s="284"/>
      <c r="AL24" s="284"/>
      <c r="AM24" s="284"/>
      <c r="AN24" s="285"/>
      <c r="AO24" s="369">
        <f>IF($M$36="",0,(($L$26/$M$35*($Q39*$S39+$Q40*$S40+$Q41*$S41))*AO21))</f>
        <v>0</v>
      </c>
      <c r="AP24" s="370"/>
      <c r="AQ24" s="370"/>
      <c r="AR24" s="370"/>
      <c r="AS24" s="370"/>
      <c r="AT24" s="370"/>
      <c r="AU24" s="370"/>
      <c r="AV24" s="370"/>
      <c r="AW24" s="370"/>
      <c r="AX24" s="371"/>
      <c r="AY24" s="369">
        <f>IF($M$36="",0,(($L$27/$M$35*($Q39*$S39+$Q40*$S40+$Q41*$S41))*AY21))</f>
        <v>0</v>
      </c>
      <c r="AZ24" s="370"/>
      <c r="BA24" s="370"/>
      <c r="BB24" s="370"/>
      <c r="BC24" s="370"/>
      <c r="BD24" s="370"/>
      <c r="BE24" s="370"/>
      <c r="BF24" s="370"/>
      <c r="BG24" s="370"/>
      <c r="BH24" s="371"/>
    </row>
    <row r="25" spans="3:60" ht="19.5" customHeight="1" thickBot="1" x14ac:dyDescent="0.3">
      <c r="C25" s="257"/>
      <c r="D25" s="257"/>
      <c r="E25" s="257"/>
      <c r="F25" s="257"/>
      <c r="G25" s="257"/>
      <c r="H25" s="257"/>
      <c r="I25" s="257"/>
      <c r="J25" s="257"/>
      <c r="K25" s="257"/>
      <c r="L25" s="257"/>
      <c r="M25" s="257"/>
      <c r="N25" s="257"/>
      <c r="O25" s="257"/>
      <c r="P25" s="257"/>
      <c r="AE25" s="277" t="s">
        <v>268</v>
      </c>
      <c r="AF25" s="278"/>
      <c r="AG25" s="278"/>
      <c r="AH25" s="278"/>
      <c r="AI25" s="278"/>
      <c r="AJ25" s="278"/>
      <c r="AK25" s="278"/>
      <c r="AL25" s="278"/>
      <c r="AM25" s="278"/>
      <c r="AN25" s="279"/>
      <c r="AO25" s="372">
        <f>$L28*$L32</f>
        <v>9.8000000000000007</v>
      </c>
      <c r="AP25" s="373"/>
      <c r="AQ25" s="373"/>
      <c r="AR25" s="373"/>
      <c r="AS25" s="373"/>
      <c r="AT25" s="373"/>
      <c r="AU25" s="373"/>
      <c r="AV25" s="373"/>
      <c r="AW25" s="373"/>
      <c r="AX25" s="374"/>
      <c r="AY25" s="372">
        <f>$L28*$L32</f>
        <v>9.8000000000000007</v>
      </c>
      <c r="AZ25" s="373"/>
      <c r="BA25" s="373"/>
      <c r="BB25" s="373"/>
      <c r="BC25" s="373"/>
      <c r="BD25" s="373"/>
      <c r="BE25" s="373"/>
      <c r="BF25" s="373"/>
      <c r="BG25" s="373"/>
      <c r="BH25" s="374"/>
    </row>
    <row r="26" spans="3:60" ht="19.5" customHeight="1" x14ac:dyDescent="0.25">
      <c r="C26" s="443" t="s">
        <v>279</v>
      </c>
      <c r="D26" s="444"/>
      <c r="E26" s="444"/>
      <c r="F26" s="444"/>
      <c r="G26" s="444"/>
      <c r="H26" s="444"/>
      <c r="I26" s="444"/>
      <c r="J26" s="444"/>
      <c r="K26" s="445"/>
      <c r="L26" s="452">
        <f>Schichtplanrechner!$K$18</f>
        <v>29</v>
      </c>
      <c r="M26" s="453"/>
      <c r="N26" s="454"/>
      <c r="O26" s="257"/>
      <c r="AE26" s="277" t="s">
        <v>269</v>
      </c>
      <c r="AF26" s="278"/>
      <c r="AG26" s="278"/>
      <c r="AH26" s="278"/>
      <c r="AI26" s="278"/>
      <c r="AJ26" s="278"/>
      <c r="AK26" s="278"/>
      <c r="AL26" s="278"/>
      <c r="AM26" s="278"/>
      <c r="AN26" s="279"/>
      <c r="AO26" s="375">
        <f>$U42</f>
        <v>0</v>
      </c>
      <c r="AP26" s="376"/>
      <c r="AQ26" s="376"/>
      <c r="AR26" s="376"/>
      <c r="AS26" s="376"/>
      <c r="AT26" s="376"/>
      <c r="AU26" s="376"/>
      <c r="AV26" s="376"/>
      <c r="AW26" s="376"/>
      <c r="AX26" s="377"/>
      <c r="AY26" s="375">
        <f>$U42</f>
        <v>0</v>
      </c>
      <c r="AZ26" s="376"/>
      <c r="BA26" s="376"/>
      <c r="BB26" s="376"/>
      <c r="BC26" s="376"/>
      <c r="BD26" s="376"/>
      <c r="BE26" s="376"/>
      <c r="BF26" s="376"/>
      <c r="BG26" s="376"/>
      <c r="BH26" s="377"/>
    </row>
    <row r="27" spans="3:60" ht="19.5" customHeight="1" thickBot="1" x14ac:dyDescent="0.3">
      <c r="C27" s="455" t="s">
        <v>280</v>
      </c>
      <c r="D27" s="456"/>
      <c r="E27" s="456"/>
      <c r="F27" s="456"/>
      <c r="G27" s="456"/>
      <c r="H27" s="456"/>
      <c r="I27" s="456"/>
      <c r="J27" s="456"/>
      <c r="K27" s="457"/>
      <c r="L27" s="458">
        <f>Schichtplanrechner!$P$17</f>
        <v>39</v>
      </c>
      <c r="M27" s="459"/>
      <c r="N27" s="460"/>
      <c r="O27" s="257"/>
      <c r="AE27" s="280" t="s">
        <v>270</v>
      </c>
      <c r="AF27" s="281"/>
      <c r="AG27" s="281"/>
      <c r="AH27" s="281"/>
      <c r="AI27" s="281"/>
      <c r="AJ27" s="281"/>
      <c r="AK27" s="281"/>
      <c r="AL27" s="281"/>
      <c r="AM27" s="281"/>
      <c r="AN27" s="282"/>
      <c r="AO27" s="378">
        <f>$U39*$W39+$U40*$W40+$U41*$W41</f>
        <v>0</v>
      </c>
      <c r="AP27" s="379"/>
      <c r="AQ27" s="379"/>
      <c r="AR27" s="379"/>
      <c r="AS27" s="379"/>
      <c r="AT27" s="379"/>
      <c r="AU27" s="379"/>
      <c r="AV27" s="379"/>
      <c r="AW27" s="379"/>
      <c r="AX27" s="380"/>
      <c r="AY27" s="378">
        <f>$U39*$W39+$U40*$W40+$U41*$W41</f>
        <v>0</v>
      </c>
      <c r="AZ27" s="379"/>
      <c r="BA27" s="379"/>
      <c r="BB27" s="379"/>
      <c r="BC27" s="379"/>
      <c r="BD27" s="379"/>
      <c r="BE27" s="379"/>
      <c r="BF27" s="379"/>
      <c r="BG27" s="379"/>
      <c r="BH27" s="380"/>
    </row>
    <row r="28" spans="3:60" ht="19.5" customHeight="1" thickTop="1" thickBot="1" x14ac:dyDescent="0.3">
      <c r="C28" s="386" t="s">
        <v>246</v>
      </c>
      <c r="D28" s="387"/>
      <c r="E28" s="387"/>
      <c r="F28" s="387"/>
      <c r="G28" s="387"/>
      <c r="H28" s="387"/>
      <c r="I28" s="387"/>
      <c r="J28" s="387"/>
      <c r="K28" s="388"/>
      <c r="L28" s="389">
        <f>Schichtplanrechner!$P$23</f>
        <v>9.8000000000000007</v>
      </c>
      <c r="M28" s="390"/>
      <c r="N28" s="391"/>
      <c r="O28" s="257"/>
      <c r="AE28" s="286" t="s">
        <v>271</v>
      </c>
      <c r="AF28" s="287"/>
      <c r="AG28" s="287"/>
      <c r="AH28" s="287"/>
      <c r="AI28" s="287"/>
      <c r="AJ28" s="287"/>
      <c r="AK28" s="287"/>
      <c r="AL28" s="287"/>
      <c r="AM28" s="287"/>
      <c r="AN28" s="288"/>
      <c r="AO28" s="392">
        <f>IF($M$36="",0,(($L$26/$M$35*($U39*$W39+$U40*$W40+$U41*$W41))*AO25))</f>
        <v>0</v>
      </c>
      <c r="AP28" s="393"/>
      <c r="AQ28" s="393"/>
      <c r="AR28" s="393"/>
      <c r="AS28" s="393"/>
      <c r="AT28" s="393"/>
      <c r="AU28" s="393"/>
      <c r="AV28" s="393"/>
      <c r="AW28" s="393"/>
      <c r="AX28" s="394"/>
      <c r="AY28" s="392">
        <f>IF($M$36="",0,(($L$27/$M$35*($U39*$W39+$U40*$W40+$U41*$W41))*AY25))</f>
        <v>0</v>
      </c>
      <c r="AZ28" s="393"/>
      <c r="BA28" s="393"/>
      <c r="BB28" s="393"/>
      <c r="BC28" s="393"/>
      <c r="BD28" s="393"/>
      <c r="BE28" s="393"/>
      <c r="BF28" s="393"/>
      <c r="BG28" s="393"/>
      <c r="BH28" s="394"/>
    </row>
    <row r="29" spans="3:60" ht="19.5" customHeight="1" thickTop="1" x14ac:dyDescent="0.25">
      <c r="C29" s="386" t="s">
        <v>247</v>
      </c>
      <c r="D29" s="387"/>
      <c r="E29" s="387"/>
      <c r="F29" s="387"/>
      <c r="G29" s="387"/>
      <c r="H29" s="387"/>
      <c r="I29" s="387"/>
      <c r="J29" s="387"/>
      <c r="K29" s="388"/>
      <c r="L29" s="404">
        <f>Schichtplanrechner!$P$24</f>
        <v>0</v>
      </c>
      <c r="M29" s="405"/>
      <c r="N29" s="406"/>
      <c r="O29" s="257"/>
      <c r="AE29" s="283" t="s">
        <v>272</v>
      </c>
      <c r="AF29" s="284"/>
      <c r="AG29" s="284"/>
      <c r="AH29" s="284"/>
      <c r="AI29" s="284"/>
      <c r="AJ29" s="284"/>
      <c r="AK29" s="284"/>
      <c r="AL29" s="284"/>
      <c r="AM29" s="284"/>
      <c r="AN29" s="285"/>
      <c r="AO29" s="369">
        <f>AO12+AO16+AO20+AO24+AO28</f>
        <v>11936.400000000001</v>
      </c>
      <c r="AP29" s="370"/>
      <c r="AQ29" s="370"/>
      <c r="AR29" s="370"/>
      <c r="AS29" s="370"/>
      <c r="AT29" s="370"/>
      <c r="AU29" s="370"/>
      <c r="AV29" s="370"/>
      <c r="AW29" s="370"/>
      <c r="AX29" s="371"/>
      <c r="AY29" s="369">
        <f>AY12+AY16+AY20+AY24+AY28</f>
        <v>16052.400000000001</v>
      </c>
      <c r="AZ29" s="370"/>
      <c r="BA29" s="370"/>
      <c r="BB29" s="370"/>
      <c r="BC29" s="370"/>
      <c r="BD29" s="370"/>
      <c r="BE29" s="370"/>
      <c r="BF29" s="370"/>
      <c r="BG29" s="370"/>
      <c r="BH29" s="371"/>
    </row>
    <row r="30" spans="3:60" ht="19.5" customHeight="1" x14ac:dyDescent="0.25">
      <c r="C30" s="386" t="s">
        <v>248</v>
      </c>
      <c r="D30" s="387"/>
      <c r="E30" s="387"/>
      <c r="F30" s="387"/>
      <c r="G30" s="387"/>
      <c r="H30" s="387"/>
      <c r="I30" s="387"/>
      <c r="J30" s="387"/>
      <c r="K30" s="388"/>
      <c r="L30" s="404">
        <f>Schichtplanrechner!$P$25</f>
        <v>0.5</v>
      </c>
      <c r="M30" s="405"/>
      <c r="N30" s="406"/>
      <c r="O30" s="257"/>
      <c r="AE30" s="289" t="s">
        <v>273</v>
      </c>
      <c r="AF30" s="290"/>
      <c r="AG30" s="290"/>
      <c r="AH30" s="290"/>
      <c r="AI30" s="290"/>
      <c r="AJ30" s="290"/>
      <c r="AK30" s="290"/>
      <c r="AL30" s="290"/>
      <c r="AM30" s="290"/>
      <c r="AN30" s="291"/>
      <c r="AO30" s="407">
        <f>AO29*13</f>
        <v>155173.20000000001</v>
      </c>
      <c r="AP30" s="408"/>
      <c r="AQ30" s="408"/>
      <c r="AR30" s="408"/>
      <c r="AS30" s="408"/>
      <c r="AT30" s="408"/>
      <c r="AU30" s="408"/>
      <c r="AV30" s="408"/>
      <c r="AW30" s="408"/>
      <c r="AX30" s="409"/>
      <c r="AY30" s="407">
        <f>AY29*13</f>
        <v>208681.2</v>
      </c>
      <c r="AZ30" s="408"/>
      <c r="BA30" s="408"/>
      <c r="BB30" s="408"/>
      <c r="BC30" s="408"/>
      <c r="BD30" s="408"/>
      <c r="BE30" s="408"/>
      <c r="BF30" s="408"/>
      <c r="BG30" s="408"/>
      <c r="BH30" s="409"/>
    </row>
    <row r="31" spans="3:60" ht="19.5" customHeight="1" thickBot="1" x14ac:dyDescent="0.3">
      <c r="C31" s="386" t="s">
        <v>249</v>
      </c>
      <c r="D31" s="387"/>
      <c r="E31" s="387"/>
      <c r="F31" s="387"/>
      <c r="G31" s="387"/>
      <c r="H31" s="387"/>
      <c r="I31" s="387"/>
      <c r="J31" s="387"/>
      <c r="K31" s="388"/>
      <c r="L31" s="404">
        <f>Schichtplanrechner!$P$26</f>
        <v>0</v>
      </c>
      <c r="M31" s="405"/>
      <c r="N31" s="406"/>
      <c r="AE31" s="292" t="s">
        <v>274</v>
      </c>
      <c r="AF31" s="293"/>
      <c r="AG31" s="293"/>
      <c r="AH31" s="293"/>
      <c r="AI31" s="293"/>
      <c r="AJ31" s="293"/>
      <c r="AK31" s="293"/>
      <c r="AL31" s="293"/>
      <c r="AM31" s="293"/>
      <c r="AN31" s="294"/>
      <c r="AO31" s="395">
        <f>AO30*4</f>
        <v>620692.80000000005</v>
      </c>
      <c r="AP31" s="396"/>
      <c r="AQ31" s="396"/>
      <c r="AR31" s="396"/>
      <c r="AS31" s="396"/>
      <c r="AT31" s="396"/>
      <c r="AU31" s="396"/>
      <c r="AV31" s="396"/>
      <c r="AW31" s="396"/>
      <c r="AX31" s="397"/>
      <c r="AY31" s="395">
        <f>AY30*4</f>
        <v>834724.8</v>
      </c>
      <c r="AZ31" s="396"/>
      <c r="BA31" s="396"/>
      <c r="BB31" s="396"/>
      <c r="BC31" s="396"/>
      <c r="BD31" s="396"/>
      <c r="BE31" s="396"/>
      <c r="BF31" s="396"/>
      <c r="BG31" s="396"/>
      <c r="BH31" s="397"/>
    </row>
    <row r="32" spans="3:60" ht="19.5" customHeight="1" thickBot="1" x14ac:dyDescent="0.3">
      <c r="C32" s="398" t="s">
        <v>250</v>
      </c>
      <c r="D32" s="399"/>
      <c r="E32" s="399"/>
      <c r="F32" s="399"/>
      <c r="G32" s="399"/>
      <c r="H32" s="399"/>
      <c r="I32" s="399"/>
      <c r="J32" s="399"/>
      <c r="K32" s="400"/>
      <c r="L32" s="401">
        <f>Schichtplanrechner!$P$27</f>
        <v>1</v>
      </c>
      <c r="M32" s="402"/>
      <c r="N32" s="403"/>
    </row>
    <row r="33" spans="2:37" ht="19.5" customHeight="1" x14ac:dyDescent="0.25"/>
    <row r="34" spans="2:37" ht="19.5" customHeight="1" thickBot="1" x14ac:dyDescent="0.3">
      <c r="C34" s="245"/>
      <c r="D34" s="8"/>
      <c r="E34" s="8"/>
      <c r="F34" s="8"/>
      <c r="G34" s="8"/>
      <c r="H34" s="8"/>
      <c r="I34" s="8"/>
    </row>
    <row r="35" spans="2:37" ht="19.5" customHeight="1" x14ac:dyDescent="0.25">
      <c r="C35" s="443" t="s">
        <v>244</v>
      </c>
      <c r="D35" s="444"/>
      <c r="E35" s="444"/>
      <c r="F35" s="444"/>
      <c r="G35" s="444"/>
      <c r="H35" s="444"/>
      <c r="I35" s="444"/>
      <c r="J35" s="444"/>
      <c r="K35" s="444"/>
      <c r="L35" s="445"/>
      <c r="M35" s="449">
        <f>I14</f>
        <v>4</v>
      </c>
      <c r="N35" s="450"/>
      <c r="O35" s="450"/>
      <c r="P35" s="450"/>
      <c r="Q35" s="450"/>
      <c r="R35" s="450"/>
      <c r="S35" s="450"/>
      <c r="T35" s="450"/>
      <c r="U35" s="450"/>
      <c r="V35" s="450"/>
      <c r="W35" s="450"/>
      <c r="X35" s="451"/>
    </row>
    <row r="36" spans="2:37" ht="19.5" customHeight="1" x14ac:dyDescent="0.25">
      <c r="C36" s="386" t="s">
        <v>251</v>
      </c>
      <c r="D36" s="387"/>
      <c r="E36" s="387"/>
      <c r="F36" s="387"/>
      <c r="G36" s="387"/>
      <c r="H36" s="387"/>
      <c r="I36" s="387"/>
      <c r="J36" s="387"/>
      <c r="K36" s="387"/>
      <c r="L36" s="388"/>
      <c r="M36" s="414">
        <f>I12</f>
        <v>36</v>
      </c>
      <c r="N36" s="415"/>
      <c r="O36" s="415"/>
      <c r="P36" s="415"/>
      <c r="Q36" s="415"/>
      <c r="R36" s="415"/>
      <c r="S36" s="415"/>
      <c r="T36" s="415"/>
      <c r="U36" s="415"/>
      <c r="V36" s="415"/>
      <c r="W36" s="415"/>
      <c r="X36" s="416"/>
    </row>
    <row r="37" spans="2:37" ht="19.5" customHeight="1" thickBot="1" x14ac:dyDescent="0.3">
      <c r="C37" s="417" t="s">
        <v>283</v>
      </c>
      <c r="D37" s="418"/>
      <c r="E37" s="418"/>
      <c r="F37" s="418"/>
      <c r="G37" s="418"/>
      <c r="H37" s="418"/>
      <c r="I37" s="418"/>
      <c r="J37" s="418"/>
      <c r="K37" s="418"/>
      <c r="L37" s="419"/>
      <c r="M37" s="446" t="s">
        <v>252</v>
      </c>
      <c r="N37" s="447"/>
      <c r="O37" s="447"/>
      <c r="P37" s="448"/>
      <c r="Q37" s="446" t="s">
        <v>32</v>
      </c>
      <c r="R37" s="447"/>
      <c r="S37" s="447"/>
      <c r="T37" s="448"/>
      <c r="U37" s="446" t="s">
        <v>33</v>
      </c>
      <c r="V37" s="447"/>
      <c r="W37" s="447"/>
      <c r="X37" s="448"/>
    </row>
    <row r="38" spans="2:37"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2:37" ht="19.5" customHeight="1" x14ac:dyDescent="0.25">
      <c r="C39" s="427" t="s">
        <v>0</v>
      </c>
      <c r="D39" s="428"/>
      <c r="E39" s="428"/>
      <c r="F39" s="428"/>
      <c r="G39" s="428"/>
      <c r="H39" s="428"/>
      <c r="I39" s="428"/>
      <c r="J39" s="428"/>
      <c r="K39" s="428"/>
      <c r="L39" s="429"/>
      <c r="M39" s="410">
        <v>5</v>
      </c>
      <c r="N39" s="411"/>
      <c r="O39" s="412">
        <v>8</v>
      </c>
      <c r="P39" s="413"/>
      <c r="Q39" s="410">
        <v>1</v>
      </c>
      <c r="R39" s="411"/>
      <c r="S39" s="412">
        <v>8</v>
      </c>
      <c r="T39" s="413"/>
      <c r="U39" s="410">
        <v>0</v>
      </c>
      <c r="V39" s="411"/>
      <c r="W39" s="412">
        <v>0</v>
      </c>
      <c r="X39" s="413"/>
    </row>
    <row r="40" spans="2:37" ht="19.5" customHeight="1" x14ac:dyDescent="0.25">
      <c r="C40" s="386" t="s">
        <v>1</v>
      </c>
      <c r="D40" s="387"/>
      <c r="E40" s="387"/>
      <c r="F40" s="387"/>
      <c r="G40" s="387"/>
      <c r="H40" s="387"/>
      <c r="I40" s="387"/>
      <c r="J40" s="387"/>
      <c r="K40" s="387"/>
      <c r="L40" s="388"/>
      <c r="M40" s="474">
        <v>5</v>
      </c>
      <c r="N40" s="475"/>
      <c r="O40" s="484">
        <v>8</v>
      </c>
      <c r="P40" s="485"/>
      <c r="Q40" s="474">
        <v>1</v>
      </c>
      <c r="R40" s="475"/>
      <c r="S40" s="484">
        <v>8</v>
      </c>
      <c r="T40" s="485"/>
      <c r="U40" s="474">
        <v>0</v>
      </c>
      <c r="V40" s="475"/>
      <c r="W40" s="484">
        <v>0</v>
      </c>
      <c r="X40" s="485"/>
    </row>
    <row r="41" spans="2:37" ht="19.5" customHeight="1" thickBot="1" x14ac:dyDescent="0.3">
      <c r="C41" s="398" t="s">
        <v>2</v>
      </c>
      <c r="D41" s="399"/>
      <c r="E41" s="399"/>
      <c r="F41" s="399"/>
      <c r="G41" s="399"/>
      <c r="H41" s="399"/>
      <c r="I41" s="399"/>
      <c r="J41" s="399"/>
      <c r="K41" s="399"/>
      <c r="L41" s="400"/>
      <c r="M41" s="464">
        <v>5</v>
      </c>
      <c r="N41" s="465"/>
      <c r="O41" s="462">
        <v>8</v>
      </c>
      <c r="P41" s="463"/>
      <c r="Q41" s="464">
        <v>1</v>
      </c>
      <c r="R41" s="465"/>
      <c r="S41" s="462">
        <v>8</v>
      </c>
      <c r="T41" s="463"/>
      <c r="U41" s="464">
        <v>0</v>
      </c>
      <c r="V41" s="465"/>
      <c r="W41" s="462">
        <v>0</v>
      </c>
      <c r="X41" s="463"/>
    </row>
    <row r="42" spans="2:37" ht="19.5" customHeight="1" thickBot="1" x14ac:dyDescent="0.3">
      <c r="C42" s="438" t="s">
        <v>275</v>
      </c>
      <c r="D42" s="439"/>
      <c r="E42" s="439"/>
      <c r="F42" s="439"/>
      <c r="G42" s="439"/>
      <c r="H42" s="439"/>
      <c r="I42" s="439"/>
      <c r="J42" s="439"/>
      <c r="K42" s="439"/>
      <c r="L42" s="440"/>
      <c r="M42" s="441">
        <f>SUM(M39:N41)</f>
        <v>15</v>
      </c>
      <c r="N42" s="442"/>
      <c r="O42" s="432">
        <f>SUM(O39:P41)</f>
        <v>24</v>
      </c>
      <c r="P42" s="466"/>
      <c r="Q42" s="441">
        <f>SUM(Q39:R41)</f>
        <v>3</v>
      </c>
      <c r="R42" s="442"/>
      <c r="S42" s="432">
        <f>SUM(S39:T41)</f>
        <v>24</v>
      </c>
      <c r="T42" s="466"/>
      <c r="U42" s="441">
        <f>SUM(U39:V41)</f>
        <v>0</v>
      </c>
      <c r="V42" s="442"/>
      <c r="W42" s="432">
        <f>SUM(W39:X41)</f>
        <v>0</v>
      </c>
      <c r="X42" s="466"/>
    </row>
    <row r="43" spans="2:37" ht="20.25" customHeight="1" x14ac:dyDescent="0.25"/>
    <row r="44" spans="2:37" ht="20.25" customHeight="1"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row>
    <row r="45" spans="2:37" ht="20.25" customHeight="1"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row>
    <row r="46" spans="2:37" ht="20.25" customHeight="1"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row>
    <row r="47" spans="2:37" ht="20.25" customHeight="1"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row>
    <row r="48" spans="2:37" ht="20.25" customHeight="1"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row>
    <row r="49" spans="2:37" ht="20.25" customHeight="1"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row>
    <row r="50" spans="2:37" ht="20.25" customHeight="1"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row>
    <row r="51" spans="2:37" ht="20.25" customHeight="1"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row>
    <row r="52" spans="2:37" ht="20.25" customHeight="1"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row>
    <row r="53" spans="2:37" ht="20.25" customHeight="1"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row>
    <row r="54" spans="2:37" ht="20.25" customHeight="1"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row>
    <row r="55" spans="2:37" ht="20.25" customHeight="1"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row>
    <row r="56" spans="2:37" ht="20.25" customHeight="1"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row>
    <row r="57" spans="2:37"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row>
    <row r="58" spans="2:37"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row>
    <row r="59" spans="2:37"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row>
  </sheetData>
  <customSheetViews>
    <customSheetView guid="{585B02F6-D04E-40B0-9C3D-EA9FC2F8BE0E}" scale="85" showGridLines="0">
      <selection activeCell="AX8" sqref="AX8"/>
      <pageMargins left="0.7" right="0.7" top="0.78740157499999996" bottom="0.78740157499999996" header="0.3" footer="0.3"/>
    </customSheetView>
    <customSheetView guid="{A3C78327-8DE4-4FA3-9639-BE4895212F26}" scale="85" showGridLines="0">
      <selection activeCell="AX8" sqref="AX8"/>
      <pageMargins left="0.7" right="0.7" top="0.78740157499999996" bottom="0.78740157499999996" header="0.3" footer="0.3"/>
    </customSheetView>
  </customSheetViews>
  <mergeCells count="107">
    <mergeCell ref="C42:L42"/>
    <mergeCell ref="U37:X37"/>
    <mergeCell ref="Q37:T37"/>
    <mergeCell ref="M37:P37"/>
    <mergeCell ref="M36:X36"/>
    <mergeCell ref="W42:X42"/>
    <mergeCell ref="U42:V42"/>
    <mergeCell ref="S42:T42"/>
    <mergeCell ref="Q42:R42"/>
    <mergeCell ref="O42:P42"/>
    <mergeCell ref="M42:N42"/>
    <mergeCell ref="U41:V41"/>
    <mergeCell ref="W41:X41"/>
    <mergeCell ref="U39:V39"/>
    <mergeCell ref="W39:X39"/>
    <mergeCell ref="U40:V40"/>
    <mergeCell ref="W40:X40"/>
    <mergeCell ref="U38:V38"/>
    <mergeCell ref="W38:X38"/>
    <mergeCell ref="C37:L37"/>
    <mergeCell ref="D21:I22"/>
    <mergeCell ref="C32:K32"/>
    <mergeCell ref="L32:N32"/>
    <mergeCell ref="C41:L41"/>
    <mergeCell ref="M41:N41"/>
    <mergeCell ref="O41:P41"/>
    <mergeCell ref="Q41:R41"/>
    <mergeCell ref="S41:T41"/>
    <mergeCell ref="C40:L40"/>
    <mergeCell ref="M40:N40"/>
    <mergeCell ref="O40:P40"/>
    <mergeCell ref="Q40:R40"/>
    <mergeCell ref="S40:T40"/>
    <mergeCell ref="C39:L39"/>
    <mergeCell ref="M39:N39"/>
    <mergeCell ref="O39:P39"/>
    <mergeCell ref="Q39:R39"/>
    <mergeCell ref="S39:T39"/>
    <mergeCell ref="C38:L38"/>
    <mergeCell ref="M38:N38"/>
    <mergeCell ref="O38:P38"/>
    <mergeCell ref="Q38:R38"/>
    <mergeCell ref="S38:T38"/>
    <mergeCell ref="C35:L35"/>
    <mergeCell ref="M35:X35"/>
    <mergeCell ref="C36:L36"/>
    <mergeCell ref="C31:K31"/>
    <mergeCell ref="L31:N31"/>
    <mergeCell ref="AO31:AX31"/>
    <mergeCell ref="AY31:BH31"/>
    <mergeCell ref="C29:K29"/>
    <mergeCell ref="L29:N29"/>
    <mergeCell ref="AO29:AX29"/>
    <mergeCell ref="AY29:BH29"/>
    <mergeCell ref="C30:K30"/>
    <mergeCell ref="L30:N30"/>
    <mergeCell ref="AO30:AX30"/>
    <mergeCell ref="AY30:BH30"/>
    <mergeCell ref="C27:K27"/>
    <mergeCell ref="L27:N27"/>
    <mergeCell ref="AO27:AX27"/>
    <mergeCell ref="AY27:BH27"/>
    <mergeCell ref="C28:K28"/>
    <mergeCell ref="L28:N28"/>
    <mergeCell ref="AO28:AX28"/>
    <mergeCell ref="AY28:BH28"/>
    <mergeCell ref="AO25:AX25"/>
    <mergeCell ref="AY25:BH25"/>
    <mergeCell ref="C26:K26"/>
    <mergeCell ref="L26:N26"/>
    <mergeCell ref="AO26:AX26"/>
    <mergeCell ref="AY26:BH26"/>
    <mergeCell ref="AO22:AX22"/>
    <mergeCell ref="AY22:BH22"/>
    <mergeCell ref="AO23:AX23"/>
    <mergeCell ref="AY23:BH23"/>
    <mergeCell ref="AO24:AX24"/>
    <mergeCell ref="AY24:BH24"/>
    <mergeCell ref="AO17:AX17"/>
    <mergeCell ref="AY17:BH17"/>
    <mergeCell ref="AO18:AX18"/>
    <mergeCell ref="AY18:BH18"/>
    <mergeCell ref="AO19:AX19"/>
    <mergeCell ref="AY19:BH19"/>
    <mergeCell ref="AO20:AX20"/>
    <mergeCell ref="AY20:BH20"/>
    <mergeCell ref="AO21:AX21"/>
    <mergeCell ref="AY21:BH21"/>
    <mergeCell ref="D19:I20"/>
    <mergeCell ref="C3:I3"/>
    <mergeCell ref="J3:P3"/>
    <mergeCell ref="Q3:W3"/>
    <mergeCell ref="X3:AD3"/>
    <mergeCell ref="AO14:AX14"/>
    <mergeCell ref="AY14:BH14"/>
    <mergeCell ref="AO15:AX15"/>
    <mergeCell ref="AY15:BH15"/>
    <mergeCell ref="C16:I16"/>
    <mergeCell ref="J16:P16"/>
    <mergeCell ref="AO16:AX16"/>
    <mergeCell ref="AY16:BH16"/>
    <mergeCell ref="C12:H12"/>
    <mergeCell ref="AO12:AX12"/>
    <mergeCell ref="AY12:BH12"/>
    <mergeCell ref="AO13:AX13"/>
    <mergeCell ref="AY13:BH13"/>
    <mergeCell ref="D18:I18"/>
  </mergeCells>
  <pageMargins left="0.7" right="0.7" top="0.78740157499999996" bottom="0.78740157499999996"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74"/>
  <sheetViews>
    <sheetView showGridLines="0" zoomScale="85" zoomScaleNormal="85" workbookViewId="0">
      <selection activeCell="BI9" sqref="BI9"/>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5" ht="36" customHeight="1" x14ac:dyDescent="0.35">
      <c r="BD1" s="333"/>
      <c r="BE1" s="333"/>
      <c r="BF1" s="333"/>
      <c r="BG1" s="333"/>
      <c r="BH1" s="333"/>
      <c r="BI1" s="333"/>
      <c r="BJ1" s="333"/>
      <c r="BK1" s="333"/>
      <c r="BL1" s="333"/>
      <c r="BM1" s="333"/>
    </row>
    <row r="2" spans="2:65" ht="21" customHeight="1" thickBot="1" x14ac:dyDescent="0.3">
      <c r="C2" s="51" t="s">
        <v>115</v>
      </c>
      <c r="BA2" s="26"/>
      <c r="BB2" s="26"/>
      <c r="BC2" s="26"/>
      <c r="BD2" s="333"/>
      <c r="BE2" s="333"/>
      <c r="BF2" s="333"/>
      <c r="BG2" s="333"/>
      <c r="BH2" s="333"/>
      <c r="BI2" s="333"/>
      <c r="BJ2" s="333"/>
      <c r="BK2" s="333"/>
      <c r="BL2" s="333"/>
      <c r="BM2" s="333"/>
    </row>
    <row r="3" spans="2:65"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7" t="s">
        <v>106</v>
      </c>
      <c r="AT3" s="367"/>
      <c r="AU3" s="367"/>
      <c r="AV3" s="367"/>
      <c r="AW3" s="367"/>
      <c r="AX3" s="367"/>
      <c r="AY3" s="368"/>
      <c r="BA3" s="50" t="s">
        <v>94</v>
      </c>
      <c r="BB3" s="50" t="s">
        <v>94</v>
      </c>
      <c r="BC3" s="50" t="s">
        <v>94</v>
      </c>
      <c r="BD3" s="333"/>
      <c r="BE3" s="333"/>
      <c r="BF3" s="333"/>
      <c r="BG3" s="333"/>
      <c r="BH3" s="333"/>
      <c r="BI3" s="333"/>
      <c r="BJ3" s="333"/>
      <c r="BK3" s="333"/>
      <c r="BL3" s="333"/>
      <c r="BM3" s="333"/>
    </row>
    <row r="4" spans="2:65"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7" t="s">
        <v>33</v>
      </c>
      <c r="BA4" s="46" t="s">
        <v>34</v>
      </c>
      <c r="BB4" s="45" t="s">
        <v>35</v>
      </c>
      <c r="BC4" s="44" t="s">
        <v>36</v>
      </c>
      <c r="BD4" s="333"/>
      <c r="BE4" s="333"/>
      <c r="BF4" s="333"/>
      <c r="BG4" s="333"/>
      <c r="BH4" s="333"/>
      <c r="BI4" s="333"/>
      <c r="BJ4" s="333"/>
      <c r="BK4" s="333"/>
      <c r="BL4" s="333"/>
      <c r="BM4" s="333"/>
    </row>
    <row r="5" spans="2:65" ht="14.45" thickBot="1" x14ac:dyDescent="0.4">
      <c r="B5" s="256" t="s">
        <v>37</v>
      </c>
      <c r="C5" s="155" t="s">
        <v>34</v>
      </c>
      <c r="D5" s="141" t="s">
        <v>34</v>
      </c>
      <c r="E5" s="39" t="s">
        <v>35</v>
      </c>
      <c r="F5" s="139" t="s">
        <v>35</v>
      </c>
      <c r="G5" s="118" t="s">
        <v>36</v>
      </c>
      <c r="H5" s="118" t="s">
        <v>36</v>
      </c>
      <c r="I5" s="73"/>
      <c r="J5" s="75"/>
      <c r="K5" s="141" t="s">
        <v>34</v>
      </c>
      <c r="L5" s="141" t="s">
        <v>34</v>
      </c>
      <c r="M5" s="39" t="s">
        <v>35</v>
      </c>
      <c r="N5" s="139" t="s">
        <v>35</v>
      </c>
      <c r="O5" s="118" t="s">
        <v>36</v>
      </c>
      <c r="P5" s="61"/>
      <c r="Q5" s="121" t="s">
        <v>36</v>
      </c>
      <c r="R5" s="38"/>
      <c r="S5" s="42" t="s">
        <v>34</v>
      </c>
      <c r="T5" s="141" t="s">
        <v>34</v>
      </c>
      <c r="U5" s="39" t="s">
        <v>35</v>
      </c>
      <c r="V5" s="139" t="s">
        <v>35</v>
      </c>
      <c r="W5" s="41"/>
      <c r="X5" s="119" t="s">
        <v>36</v>
      </c>
      <c r="Y5" s="118" t="s">
        <v>36</v>
      </c>
      <c r="Z5" s="38"/>
      <c r="AA5" s="42" t="s">
        <v>34</v>
      </c>
      <c r="AB5" s="141" t="s">
        <v>34</v>
      </c>
      <c r="AC5" s="39" t="s">
        <v>35</v>
      </c>
      <c r="AD5" s="37"/>
      <c r="AE5" s="79" t="s">
        <v>35</v>
      </c>
      <c r="AF5" s="118" t="s">
        <v>36</v>
      </c>
      <c r="AG5" s="118" t="s">
        <v>36</v>
      </c>
      <c r="AH5" s="74"/>
      <c r="AI5" s="42" t="s">
        <v>34</v>
      </c>
      <c r="AJ5" s="141" t="s">
        <v>34</v>
      </c>
      <c r="AK5" s="73"/>
      <c r="AL5" s="40" t="s">
        <v>35</v>
      </c>
      <c r="AM5" s="139" t="s">
        <v>35</v>
      </c>
      <c r="AN5" s="118" t="s">
        <v>36</v>
      </c>
      <c r="AO5" s="118" t="s">
        <v>36</v>
      </c>
      <c r="AP5" s="38"/>
      <c r="AQ5" s="141" t="s">
        <v>34</v>
      </c>
      <c r="AR5" s="37"/>
      <c r="AS5" s="63" t="s">
        <v>34</v>
      </c>
      <c r="AT5" s="39" t="s">
        <v>35</v>
      </c>
      <c r="AU5" s="139" t="s">
        <v>35</v>
      </c>
      <c r="AV5" s="118" t="s">
        <v>36</v>
      </c>
      <c r="AW5" s="118" t="s">
        <v>36</v>
      </c>
      <c r="AX5" s="74"/>
      <c r="AY5" s="81"/>
      <c r="BA5" s="26">
        <f t="shared" ref="BA5:BA11" si="0">COUNTIF($C5:$AY5,"F")</f>
        <v>12</v>
      </c>
      <c r="BB5" s="26">
        <f t="shared" ref="BB5:BB11" si="1">COUNTIF($C5:$AY5,"S")</f>
        <v>12</v>
      </c>
      <c r="BC5" s="26">
        <f t="shared" ref="BC5:BC11" si="2">COUNTIF($C5:$AY5,"N")</f>
        <v>12</v>
      </c>
      <c r="BD5" s="333"/>
      <c r="BE5" s="333"/>
      <c r="BF5" s="333"/>
      <c r="BG5" s="333"/>
      <c r="BH5" s="333"/>
      <c r="BI5" s="333"/>
      <c r="BJ5" s="333"/>
      <c r="BK5" s="333"/>
      <c r="BL5" s="333"/>
      <c r="BM5" s="333"/>
    </row>
    <row r="6" spans="2:65" ht="14.45" thickBot="1" x14ac:dyDescent="0.4">
      <c r="B6" s="256" t="s">
        <v>38</v>
      </c>
      <c r="C6" s="71"/>
      <c r="D6" s="132" t="s">
        <v>34</v>
      </c>
      <c r="E6" s="132" t="s">
        <v>34</v>
      </c>
      <c r="F6" s="45" t="s">
        <v>35</v>
      </c>
      <c r="G6" s="134" t="s">
        <v>35</v>
      </c>
      <c r="H6" s="116" t="s">
        <v>36</v>
      </c>
      <c r="I6" s="58"/>
      <c r="J6" s="117" t="s">
        <v>36</v>
      </c>
      <c r="K6" s="56"/>
      <c r="L6" s="46" t="s">
        <v>34</v>
      </c>
      <c r="M6" s="132" t="s">
        <v>34</v>
      </c>
      <c r="N6" s="45" t="s">
        <v>35</v>
      </c>
      <c r="O6" s="134" t="s">
        <v>35</v>
      </c>
      <c r="P6" s="55"/>
      <c r="Q6" s="136" t="s">
        <v>36</v>
      </c>
      <c r="R6" s="116" t="s">
        <v>36</v>
      </c>
      <c r="S6" s="56"/>
      <c r="T6" s="46" t="s">
        <v>34</v>
      </c>
      <c r="U6" s="132" t="s">
        <v>34</v>
      </c>
      <c r="V6" s="45" t="s">
        <v>35</v>
      </c>
      <c r="W6" s="70"/>
      <c r="X6" s="69" t="s">
        <v>35</v>
      </c>
      <c r="Y6" s="116" t="s">
        <v>36</v>
      </c>
      <c r="Z6" s="116" t="s">
        <v>36</v>
      </c>
      <c r="AA6" s="72"/>
      <c r="AB6" s="46" t="s">
        <v>34</v>
      </c>
      <c r="AC6" s="132" t="s">
        <v>34</v>
      </c>
      <c r="AD6" s="68"/>
      <c r="AE6" s="60" t="s">
        <v>35</v>
      </c>
      <c r="AF6" s="134" t="s">
        <v>35</v>
      </c>
      <c r="AG6" s="116" t="s">
        <v>36</v>
      </c>
      <c r="AH6" s="116" t="s">
        <v>36</v>
      </c>
      <c r="AI6" s="56"/>
      <c r="AJ6" s="132" t="s">
        <v>34</v>
      </c>
      <c r="AK6" s="70"/>
      <c r="AL6" s="57" t="s">
        <v>34</v>
      </c>
      <c r="AM6" s="45" t="s">
        <v>35</v>
      </c>
      <c r="AN6" s="134" t="s">
        <v>35</v>
      </c>
      <c r="AO6" s="116" t="s">
        <v>36</v>
      </c>
      <c r="AP6" s="116" t="s">
        <v>36</v>
      </c>
      <c r="AQ6" s="72"/>
      <c r="AR6" s="149"/>
      <c r="AS6" s="153" t="s">
        <v>34</v>
      </c>
      <c r="AT6" s="132" t="s">
        <v>34</v>
      </c>
      <c r="AU6" s="45" t="s">
        <v>35</v>
      </c>
      <c r="AV6" s="134" t="s">
        <v>35</v>
      </c>
      <c r="AW6" s="116" t="s">
        <v>36</v>
      </c>
      <c r="AX6" s="116" t="s">
        <v>36</v>
      </c>
      <c r="AY6" s="68"/>
      <c r="BA6" s="26">
        <f t="shared" si="0"/>
        <v>12</v>
      </c>
      <c r="BB6" s="26">
        <f t="shared" si="1"/>
        <v>12</v>
      </c>
      <c r="BC6" s="26">
        <f t="shared" si="2"/>
        <v>12</v>
      </c>
      <c r="BD6" s="333"/>
      <c r="BE6" s="333"/>
      <c r="BF6" s="333"/>
      <c r="BG6" s="333"/>
      <c r="BH6" s="333"/>
      <c r="BI6" s="333"/>
      <c r="BJ6" s="333"/>
      <c r="BK6" s="333"/>
      <c r="BL6" s="333"/>
      <c r="BM6" s="333"/>
    </row>
    <row r="7" spans="2:65" ht="14.45" thickBot="1" x14ac:dyDescent="0.4">
      <c r="B7" s="256" t="s">
        <v>39</v>
      </c>
      <c r="C7" s="117" t="s">
        <v>36</v>
      </c>
      <c r="D7" s="56"/>
      <c r="E7" s="46" t="s">
        <v>34</v>
      </c>
      <c r="F7" s="132" t="s">
        <v>34</v>
      </c>
      <c r="G7" s="45" t="s">
        <v>35</v>
      </c>
      <c r="H7" s="134" t="s">
        <v>35</v>
      </c>
      <c r="I7" s="70"/>
      <c r="J7" s="117" t="s">
        <v>36</v>
      </c>
      <c r="K7" s="116" t="s">
        <v>36</v>
      </c>
      <c r="L7" s="56"/>
      <c r="M7" s="46" t="s">
        <v>34</v>
      </c>
      <c r="N7" s="132" t="s">
        <v>34</v>
      </c>
      <c r="O7" s="45" t="s">
        <v>35</v>
      </c>
      <c r="P7" s="55"/>
      <c r="Q7" s="60" t="s">
        <v>35</v>
      </c>
      <c r="R7" s="116" t="s">
        <v>36</v>
      </c>
      <c r="S7" s="116" t="s">
        <v>36</v>
      </c>
      <c r="T7" s="72"/>
      <c r="U7" s="46" t="s">
        <v>34</v>
      </c>
      <c r="V7" s="132" t="s">
        <v>34</v>
      </c>
      <c r="W7" s="58"/>
      <c r="X7" s="69" t="s">
        <v>35</v>
      </c>
      <c r="Y7" s="134" t="s">
        <v>35</v>
      </c>
      <c r="Z7" s="116" t="s">
        <v>36</v>
      </c>
      <c r="AA7" s="116" t="s">
        <v>36</v>
      </c>
      <c r="AB7" s="56"/>
      <c r="AC7" s="132" t="s">
        <v>34</v>
      </c>
      <c r="AD7" s="55"/>
      <c r="AE7" s="67" t="s">
        <v>34</v>
      </c>
      <c r="AF7" s="45" t="s">
        <v>35</v>
      </c>
      <c r="AG7" s="134" t="s">
        <v>35</v>
      </c>
      <c r="AH7" s="116" t="s">
        <v>36</v>
      </c>
      <c r="AI7" s="116" t="s">
        <v>36</v>
      </c>
      <c r="AJ7" s="72"/>
      <c r="AK7" s="150"/>
      <c r="AL7" s="154" t="s">
        <v>34</v>
      </c>
      <c r="AM7" s="132" t="s">
        <v>34</v>
      </c>
      <c r="AN7" s="45" t="s">
        <v>35</v>
      </c>
      <c r="AO7" s="134" t="s">
        <v>35</v>
      </c>
      <c r="AP7" s="116" t="s">
        <v>36</v>
      </c>
      <c r="AQ7" s="116" t="s">
        <v>36</v>
      </c>
      <c r="AR7" s="68"/>
      <c r="AS7" s="76"/>
      <c r="AT7" s="132" t="s">
        <v>34</v>
      </c>
      <c r="AU7" s="132" t="s">
        <v>34</v>
      </c>
      <c r="AV7" s="45" t="s">
        <v>35</v>
      </c>
      <c r="AW7" s="134" t="s">
        <v>35</v>
      </c>
      <c r="AX7" s="116" t="s">
        <v>36</v>
      </c>
      <c r="AY7" s="68"/>
      <c r="BA7" s="26">
        <f t="shared" si="0"/>
        <v>12</v>
      </c>
      <c r="BB7" s="26">
        <f t="shared" si="1"/>
        <v>12</v>
      </c>
      <c r="BC7" s="26">
        <f t="shared" si="2"/>
        <v>12</v>
      </c>
      <c r="BD7" s="333"/>
      <c r="BE7" s="333"/>
      <c r="BF7" s="333"/>
      <c r="BG7" s="333"/>
      <c r="BH7" s="333"/>
      <c r="BI7" s="333"/>
      <c r="BJ7" s="333"/>
      <c r="BK7" s="333"/>
      <c r="BL7" s="333"/>
      <c r="BM7" s="333"/>
    </row>
    <row r="8" spans="2:65" ht="14.45" thickBot="1" x14ac:dyDescent="0.4">
      <c r="B8" s="256" t="s">
        <v>40</v>
      </c>
      <c r="C8" s="117" t="s">
        <v>36</v>
      </c>
      <c r="D8" s="116" t="s">
        <v>36</v>
      </c>
      <c r="E8" s="56"/>
      <c r="F8" s="46" t="s">
        <v>34</v>
      </c>
      <c r="G8" s="132" t="s">
        <v>34</v>
      </c>
      <c r="H8" s="45" t="s">
        <v>35</v>
      </c>
      <c r="I8" s="70"/>
      <c r="J8" s="69" t="s">
        <v>35</v>
      </c>
      <c r="K8" s="116" t="s">
        <v>36</v>
      </c>
      <c r="L8" s="116" t="s">
        <v>36</v>
      </c>
      <c r="M8" s="72"/>
      <c r="N8" s="46" t="s">
        <v>34</v>
      </c>
      <c r="O8" s="132" t="s">
        <v>34</v>
      </c>
      <c r="P8" s="68"/>
      <c r="Q8" s="60" t="s">
        <v>35</v>
      </c>
      <c r="R8" s="134" t="s">
        <v>35</v>
      </c>
      <c r="S8" s="116" t="s">
        <v>36</v>
      </c>
      <c r="T8" s="116" t="s">
        <v>36</v>
      </c>
      <c r="U8" s="56"/>
      <c r="V8" s="132" t="s">
        <v>34</v>
      </c>
      <c r="W8" s="70"/>
      <c r="X8" s="57" t="s">
        <v>34</v>
      </c>
      <c r="Y8" s="45" t="s">
        <v>35</v>
      </c>
      <c r="Z8" s="134" t="s">
        <v>35</v>
      </c>
      <c r="AA8" s="116" t="s">
        <v>36</v>
      </c>
      <c r="AB8" s="116" t="s">
        <v>36</v>
      </c>
      <c r="AC8" s="72"/>
      <c r="AD8" s="149"/>
      <c r="AE8" s="153" t="s">
        <v>34</v>
      </c>
      <c r="AF8" s="132" t="s">
        <v>34</v>
      </c>
      <c r="AG8" s="45" t="s">
        <v>35</v>
      </c>
      <c r="AH8" s="134" t="s">
        <v>35</v>
      </c>
      <c r="AI8" s="116" t="s">
        <v>36</v>
      </c>
      <c r="AJ8" s="116" t="s">
        <v>36</v>
      </c>
      <c r="AK8" s="58"/>
      <c r="AL8" s="71"/>
      <c r="AM8" s="132" t="s">
        <v>34</v>
      </c>
      <c r="AN8" s="132" t="s">
        <v>34</v>
      </c>
      <c r="AO8" s="45" t="s">
        <v>35</v>
      </c>
      <c r="AP8" s="134" t="s">
        <v>35</v>
      </c>
      <c r="AQ8" s="116" t="s">
        <v>36</v>
      </c>
      <c r="AR8" s="68"/>
      <c r="AS8" s="136" t="s">
        <v>36</v>
      </c>
      <c r="AT8" s="56"/>
      <c r="AU8" s="46" t="s">
        <v>34</v>
      </c>
      <c r="AV8" s="132" t="s">
        <v>34</v>
      </c>
      <c r="AW8" s="45" t="s">
        <v>35</v>
      </c>
      <c r="AX8" s="134" t="s">
        <v>35</v>
      </c>
      <c r="AY8" s="55"/>
      <c r="BA8" s="26">
        <f t="shared" si="0"/>
        <v>12</v>
      </c>
      <c r="BB8" s="26">
        <f t="shared" si="1"/>
        <v>12</v>
      </c>
      <c r="BC8" s="26">
        <f t="shared" si="2"/>
        <v>12</v>
      </c>
      <c r="BD8" s="333"/>
      <c r="BE8" s="333"/>
      <c r="BF8" s="333"/>
      <c r="BG8" s="333"/>
      <c r="BH8" s="333"/>
      <c r="BI8" s="333"/>
      <c r="BJ8" s="333"/>
      <c r="BK8" s="333"/>
      <c r="BL8" s="333"/>
      <c r="BM8" s="333"/>
    </row>
    <row r="9" spans="2:65" ht="14.45" thickBot="1" x14ac:dyDescent="0.4">
      <c r="B9" s="256" t="s">
        <v>53</v>
      </c>
      <c r="C9" s="69" t="s">
        <v>35</v>
      </c>
      <c r="D9" s="116" t="s">
        <v>36</v>
      </c>
      <c r="E9" s="116" t="s">
        <v>36</v>
      </c>
      <c r="F9" s="72"/>
      <c r="G9" s="46" t="s">
        <v>34</v>
      </c>
      <c r="H9" s="132" t="s">
        <v>34</v>
      </c>
      <c r="I9" s="58"/>
      <c r="J9" s="69" t="s">
        <v>35</v>
      </c>
      <c r="K9" s="134" t="s">
        <v>35</v>
      </c>
      <c r="L9" s="116" t="s">
        <v>36</v>
      </c>
      <c r="M9" s="116" t="s">
        <v>36</v>
      </c>
      <c r="N9" s="56"/>
      <c r="O9" s="132" t="s">
        <v>34</v>
      </c>
      <c r="P9" s="55"/>
      <c r="Q9" s="67" t="s">
        <v>34</v>
      </c>
      <c r="R9" s="45" t="s">
        <v>35</v>
      </c>
      <c r="S9" s="134" t="s">
        <v>35</v>
      </c>
      <c r="T9" s="116" t="s">
        <v>36</v>
      </c>
      <c r="U9" s="116" t="s">
        <v>36</v>
      </c>
      <c r="V9" s="72"/>
      <c r="W9" s="150"/>
      <c r="X9" s="154" t="s">
        <v>34</v>
      </c>
      <c r="Y9" s="132" t="s">
        <v>34</v>
      </c>
      <c r="Z9" s="45" t="s">
        <v>35</v>
      </c>
      <c r="AA9" s="134" t="s">
        <v>35</v>
      </c>
      <c r="AB9" s="116" t="s">
        <v>36</v>
      </c>
      <c r="AC9" s="116" t="s">
        <v>36</v>
      </c>
      <c r="AD9" s="68"/>
      <c r="AE9" s="76"/>
      <c r="AF9" s="132" t="s">
        <v>34</v>
      </c>
      <c r="AG9" s="132" t="s">
        <v>34</v>
      </c>
      <c r="AH9" s="45" t="s">
        <v>35</v>
      </c>
      <c r="AI9" s="134" t="s">
        <v>35</v>
      </c>
      <c r="AJ9" s="116" t="s">
        <v>36</v>
      </c>
      <c r="AK9" s="58"/>
      <c r="AL9" s="117" t="s">
        <v>36</v>
      </c>
      <c r="AM9" s="56"/>
      <c r="AN9" s="46" t="s">
        <v>34</v>
      </c>
      <c r="AO9" s="132" t="s">
        <v>34</v>
      </c>
      <c r="AP9" s="45" t="s">
        <v>35</v>
      </c>
      <c r="AQ9" s="134" t="s">
        <v>35</v>
      </c>
      <c r="AR9" s="55"/>
      <c r="AS9" s="136" t="s">
        <v>36</v>
      </c>
      <c r="AT9" s="116" t="s">
        <v>36</v>
      </c>
      <c r="AU9" s="56"/>
      <c r="AV9" s="46" t="s">
        <v>34</v>
      </c>
      <c r="AW9" s="132" t="s">
        <v>34</v>
      </c>
      <c r="AX9" s="45" t="s">
        <v>35</v>
      </c>
      <c r="AY9" s="55"/>
      <c r="BA9" s="26">
        <f t="shared" si="0"/>
        <v>12</v>
      </c>
      <c r="BB9" s="26">
        <f t="shared" si="1"/>
        <v>12</v>
      </c>
      <c r="BC9" s="26">
        <f t="shared" si="2"/>
        <v>12</v>
      </c>
      <c r="BD9" s="333"/>
      <c r="BE9" s="333"/>
      <c r="BF9" s="333"/>
      <c r="BG9" s="333"/>
      <c r="BH9" s="333"/>
      <c r="BI9" s="333"/>
      <c r="BJ9" s="333"/>
      <c r="BK9" s="333"/>
      <c r="BL9" s="333"/>
      <c r="BM9" s="333"/>
    </row>
    <row r="10" spans="2:65" ht="14.45" thickBot="1" x14ac:dyDescent="0.4">
      <c r="B10" s="256" t="s">
        <v>54</v>
      </c>
      <c r="C10" s="69" t="s">
        <v>35</v>
      </c>
      <c r="D10" s="134" t="s">
        <v>35</v>
      </c>
      <c r="E10" s="116" t="s">
        <v>36</v>
      </c>
      <c r="F10" s="116" t="s">
        <v>36</v>
      </c>
      <c r="G10" s="56"/>
      <c r="H10" s="132" t="s">
        <v>34</v>
      </c>
      <c r="I10" s="70"/>
      <c r="J10" s="57" t="s">
        <v>34</v>
      </c>
      <c r="K10" s="45" t="s">
        <v>35</v>
      </c>
      <c r="L10" s="134" t="s">
        <v>35</v>
      </c>
      <c r="M10" s="116" t="s">
        <v>36</v>
      </c>
      <c r="N10" s="116" t="s">
        <v>36</v>
      </c>
      <c r="O10" s="72"/>
      <c r="P10" s="149"/>
      <c r="Q10" s="153" t="s">
        <v>34</v>
      </c>
      <c r="R10" s="132" t="s">
        <v>34</v>
      </c>
      <c r="S10" s="45" t="s">
        <v>35</v>
      </c>
      <c r="T10" s="134" t="s">
        <v>35</v>
      </c>
      <c r="U10" s="116" t="s">
        <v>36</v>
      </c>
      <c r="V10" s="116" t="s">
        <v>36</v>
      </c>
      <c r="W10" s="58"/>
      <c r="X10" s="71"/>
      <c r="Y10" s="132" t="s">
        <v>34</v>
      </c>
      <c r="Z10" s="132" t="s">
        <v>34</v>
      </c>
      <c r="AA10" s="45" t="s">
        <v>35</v>
      </c>
      <c r="AB10" s="134" t="s">
        <v>35</v>
      </c>
      <c r="AC10" s="116" t="s">
        <v>36</v>
      </c>
      <c r="AD10" s="68"/>
      <c r="AE10" s="136" t="s">
        <v>36</v>
      </c>
      <c r="AF10" s="56"/>
      <c r="AG10" s="46" t="s">
        <v>34</v>
      </c>
      <c r="AH10" s="132" t="s">
        <v>34</v>
      </c>
      <c r="AI10" s="45" t="s">
        <v>35</v>
      </c>
      <c r="AJ10" s="134" t="s">
        <v>35</v>
      </c>
      <c r="AK10" s="70"/>
      <c r="AL10" s="117" t="s">
        <v>36</v>
      </c>
      <c r="AM10" s="116" t="s">
        <v>36</v>
      </c>
      <c r="AN10" s="56"/>
      <c r="AO10" s="46" t="s">
        <v>34</v>
      </c>
      <c r="AP10" s="132" t="s">
        <v>34</v>
      </c>
      <c r="AQ10" s="45" t="s">
        <v>35</v>
      </c>
      <c r="AR10" s="55"/>
      <c r="AS10" s="60" t="s">
        <v>35</v>
      </c>
      <c r="AT10" s="116" t="s">
        <v>36</v>
      </c>
      <c r="AU10" s="116" t="s">
        <v>36</v>
      </c>
      <c r="AV10" s="72"/>
      <c r="AW10" s="46" t="s">
        <v>34</v>
      </c>
      <c r="AX10" s="132" t="s">
        <v>34</v>
      </c>
      <c r="AY10" s="68"/>
      <c r="BA10" s="26">
        <f t="shared" si="0"/>
        <v>12</v>
      </c>
      <c r="BB10" s="26">
        <f t="shared" si="1"/>
        <v>12</v>
      </c>
      <c r="BC10" s="26">
        <f t="shared" si="2"/>
        <v>12</v>
      </c>
      <c r="BD10" s="333"/>
      <c r="BE10" s="333"/>
      <c r="BF10" s="333"/>
      <c r="BG10" s="333"/>
      <c r="BH10" s="333"/>
      <c r="BI10" s="333"/>
      <c r="BJ10" s="333"/>
      <c r="BK10" s="333"/>
      <c r="BL10" s="333"/>
      <c r="BM10" s="333"/>
    </row>
    <row r="11" spans="2:65" ht="14.45" thickBot="1" x14ac:dyDescent="0.4">
      <c r="B11" s="256" t="s">
        <v>55</v>
      </c>
      <c r="C11" s="31" t="s">
        <v>34</v>
      </c>
      <c r="D11" s="34" t="s">
        <v>35</v>
      </c>
      <c r="E11" s="129" t="s">
        <v>35</v>
      </c>
      <c r="F11" s="114" t="s">
        <v>36</v>
      </c>
      <c r="G11" s="114" t="s">
        <v>36</v>
      </c>
      <c r="H11" s="147"/>
      <c r="I11" s="148"/>
      <c r="J11" s="152" t="s">
        <v>34</v>
      </c>
      <c r="K11" s="130" t="s">
        <v>34</v>
      </c>
      <c r="L11" s="34" t="s">
        <v>35</v>
      </c>
      <c r="M11" s="129" t="s">
        <v>35</v>
      </c>
      <c r="N11" s="114" t="s">
        <v>36</v>
      </c>
      <c r="O11" s="114" t="s">
        <v>36</v>
      </c>
      <c r="P11" s="28"/>
      <c r="Q11" s="106"/>
      <c r="R11" s="130" t="s">
        <v>34</v>
      </c>
      <c r="S11" s="130" t="s">
        <v>34</v>
      </c>
      <c r="T11" s="34" t="s">
        <v>35</v>
      </c>
      <c r="U11" s="129" t="s">
        <v>35</v>
      </c>
      <c r="V11" s="114" t="s">
        <v>36</v>
      </c>
      <c r="W11" s="65"/>
      <c r="X11" s="120" t="s">
        <v>36</v>
      </c>
      <c r="Y11" s="33"/>
      <c r="Z11" s="30" t="s">
        <v>34</v>
      </c>
      <c r="AA11" s="130" t="s">
        <v>34</v>
      </c>
      <c r="AB11" s="34" t="s">
        <v>35</v>
      </c>
      <c r="AC11" s="129" t="s">
        <v>35</v>
      </c>
      <c r="AD11" s="53"/>
      <c r="AE11" s="115" t="s">
        <v>36</v>
      </c>
      <c r="AF11" s="114" t="s">
        <v>36</v>
      </c>
      <c r="AG11" s="33"/>
      <c r="AH11" s="30" t="s">
        <v>34</v>
      </c>
      <c r="AI11" s="130" t="s">
        <v>34</v>
      </c>
      <c r="AJ11" s="34" t="s">
        <v>35</v>
      </c>
      <c r="AK11" s="32"/>
      <c r="AL11" s="35" t="s">
        <v>35</v>
      </c>
      <c r="AM11" s="114" t="s">
        <v>36</v>
      </c>
      <c r="AN11" s="114" t="s">
        <v>36</v>
      </c>
      <c r="AO11" s="147"/>
      <c r="AP11" s="30" t="s">
        <v>34</v>
      </c>
      <c r="AQ11" s="130" t="s">
        <v>34</v>
      </c>
      <c r="AR11" s="28"/>
      <c r="AS11" s="83" t="s">
        <v>35</v>
      </c>
      <c r="AT11" s="129" t="s">
        <v>35</v>
      </c>
      <c r="AU11" s="114" t="s">
        <v>36</v>
      </c>
      <c r="AV11" s="114" t="s">
        <v>36</v>
      </c>
      <c r="AW11" s="33"/>
      <c r="AX11" s="130" t="s">
        <v>34</v>
      </c>
      <c r="AY11" s="53"/>
      <c r="BA11" s="26">
        <f t="shared" si="0"/>
        <v>12</v>
      </c>
      <c r="BB11" s="26">
        <f t="shared" si="1"/>
        <v>12</v>
      </c>
      <c r="BC11" s="26">
        <f t="shared" si="2"/>
        <v>12</v>
      </c>
    </row>
    <row r="12" spans="2:65" s="78" customFormat="1" ht="14.1" x14ac:dyDescent="0.35">
      <c r="B12" s="262"/>
      <c r="C12" s="127"/>
      <c r="D12" s="127"/>
      <c r="E12" s="262"/>
      <c r="F12" s="127"/>
      <c r="G12" s="262"/>
      <c r="H12" s="262"/>
      <c r="I12" s="262"/>
      <c r="J12" s="262"/>
      <c r="K12" s="127"/>
      <c r="L12" s="127"/>
      <c r="M12" s="262"/>
      <c r="N12" s="127"/>
      <c r="O12" s="262"/>
      <c r="P12" s="262"/>
      <c r="Q12" s="127"/>
      <c r="R12" s="127"/>
      <c r="S12" s="127"/>
      <c r="T12" s="127"/>
      <c r="U12" s="262"/>
      <c r="V12" s="127"/>
      <c r="W12" s="262"/>
      <c r="X12" s="262"/>
      <c r="Y12" s="127"/>
      <c r="Z12" s="127"/>
      <c r="AA12" s="127"/>
      <c r="AB12" s="127"/>
      <c r="AC12" s="127"/>
      <c r="AD12" s="127"/>
      <c r="AE12" s="262"/>
      <c r="AF12" s="262"/>
      <c r="AG12" s="127"/>
      <c r="AH12" s="127"/>
      <c r="AI12" s="127"/>
      <c r="AJ12" s="127"/>
      <c r="AK12" s="127"/>
      <c r="AM12" s="26"/>
      <c r="AN12" s="26"/>
      <c r="AO12" s="26"/>
      <c r="AP12" s="126"/>
    </row>
    <row r="13" spans="2:65" ht="18" x14ac:dyDescent="0.25">
      <c r="B13" s="262"/>
      <c r="C13" s="272" t="s">
        <v>282</v>
      </c>
      <c r="D13" s="127"/>
      <c r="E13" s="127"/>
      <c r="F13" s="127"/>
      <c r="G13" s="127"/>
      <c r="H13" s="262"/>
      <c r="I13" s="262"/>
      <c r="J13" s="127"/>
      <c r="K13" s="127"/>
      <c r="L13" s="127"/>
      <c r="M13" s="127"/>
      <c r="N13" s="127"/>
      <c r="O13" s="127"/>
      <c r="P13" s="127"/>
      <c r="Q13" s="262"/>
      <c r="R13" s="262"/>
      <c r="S13" s="262"/>
      <c r="T13" s="262"/>
      <c r="U13" s="262"/>
      <c r="V13" s="127"/>
      <c r="W13" s="127"/>
      <c r="X13" s="262"/>
      <c r="Y13" s="26"/>
      <c r="Z13" s="26"/>
      <c r="AA13" s="26"/>
      <c r="AB13" s="27"/>
      <c r="AE13" s="245" t="s">
        <v>276</v>
      </c>
      <c r="AF13" s="254"/>
      <c r="AG13" s="254"/>
      <c r="AH13" s="254"/>
      <c r="AI13" s="254"/>
      <c r="AJ13" s="254"/>
      <c r="AK13" s="254"/>
    </row>
    <row r="14" spans="2:65" s="78" customFormat="1" ht="14.45" thickBot="1" x14ac:dyDescent="0.4">
      <c r="B14" s="262"/>
      <c r="C14" s="127"/>
      <c r="D14" s="127"/>
      <c r="E14" s="262"/>
      <c r="F14" s="127"/>
      <c r="G14" s="262"/>
      <c r="H14" s="262"/>
      <c r="I14" s="262"/>
      <c r="J14" s="262"/>
      <c r="K14" s="127"/>
      <c r="L14" s="127"/>
      <c r="M14" s="262"/>
      <c r="N14" s="127"/>
      <c r="O14" s="262"/>
      <c r="P14" s="262"/>
      <c r="Q14" s="127"/>
      <c r="R14" s="127"/>
      <c r="S14" s="127"/>
      <c r="T14" s="127"/>
      <c r="U14" s="262"/>
      <c r="V14" s="127"/>
      <c r="W14" s="262"/>
      <c r="X14" s="262"/>
      <c r="Y14" s="127"/>
      <c r="Z14" s="127"/>
      <c r="AA14" s="127"/>
      <c r="AB14" s="127"/>
      <c r="AC14" s="127"/>
      <c r="AD14" s="127"/>
      <c r="AE14" s="247"/>
      <c r="AO14" s="263" t="s">
        <v>52</v>
      </c>
      <c r="AP14" s="248"/>
      <c r="AQ14" s="248"/>
      <c r="AR14" s="248"/>
      <c r="AS14" s="248"/>
      <c r="AT14" s="263"/>
      <c r="AY14" s="263" t="s">
        <v>278</v>
      </c>
      <c r="AZ14" s="248"/>
      <c r="BA14" s="248"/>
      <c r="BB14" s="248"/>
      <c r="BC14" s="248"/>
      <c r="BD14" s="248"/>
    </row>
    <row r="15" spans="2:65" s="78" customFormat="1" ht="19.5" customHeight="1" x14ac:dyDescent="0.35">
      <c r="B15" s="262"/>
      <c r="C15" s="362" t="s">
        <v>242</v>
      </c>
      <c r="D15" s="362"/>
      <c r="E15" s="362"/>
      <c r="F15" s="362"/>
      <c r="G15" s="362"/>
      <c r="H15" s="362"/>
      <c r="I15" s="516">
        <v>41.14</v>
      </c>
      <c r="J15" s="516"/>
      <c r="K15" s="127"/>
      <c r="L15" s="127"/>
      <c r="M15" s="262"/>
      <c r="N15" s="127"/>
      <c r="O15" s="262"/>
      <c r="P15" s="262"/>
      <c r="Q15" s="127"/>
      <c r="R15" s="127"/>
      <c r="S15" s="127"/>
      <c r="T15" s="127"/>
      <c r="U15" s="262"/>
      <c r="V15" s="127"/>
      <c r="W15" s="262"/>
      <c r="X15" s="262"/>
      <c r="Y15" s="127"/>
      <c r="Z15" s="127"/>
      <c r="AA15" s="127"/>
      <c r="AB15" s="127"/>
      <c r="AC15" s="127"/>
      <c r="AD15" s="127"/>
      <c r="AE15" s="274" t="s">
        <v>255</v>
      </c>
      <c r="AF15" s="275"/>
      <c r="AG15" s="275"/>
      <c r="AH15" s="275"/>
      <c r="AI15" s="275"/>
      <c r="AJ15" s="275"/>
      <c r="AK15" s="275"/>
      <c r="AL15" s="275"/>
      <c r="AM15" s="275"/>
      <c r="AN15" s="276"/>
      <c r="AO15" s="363">
        <f>$L31*$L33*$M41</f>
        <v>11691.988000000001</v>
      </c>
      <c r="AP15" s="364"/>
      <c r="AQ15" s="364"/>
      <c r="AR15" s="364"/>
      <c r="AS15" s="364"/>
      <c r="AT15" s="364"/>
      <c r="AU15" s="364"/>
      <c r="AV15" s="364"/>
      <c r="AW15" s="364"/>
      <c r="AX15" s="365"/>
      <c r="AY15" s="363">
        <f>$L32*$L33*$M41</f>
        <v>15723.708000000002</v>
      </c>
      <c r="AZ15" s="364"/>
      <c r="BA15" s="364"/>
      <c r="BB15" s="364"/>
      <c r="BC15" s="364"/>
      <c r="BD15" s="364"/>
      <c r="BE15" s="364"/>
      <c r="BF15" s="364"/>
      <c r="BG15" s="364"/>
      <c r="BH15" s="365"/>
    </row>
    <row r="16" spans="2:65" ht="19.5" customHeight="1" x14ac:dyDescent="0.25">
      <c r="C16" s="258" t="s">
        <v>243</v>
      </c>
      <c r="I16" s="26">
        <v>3</v>
      </c>
      <c r="AE16" s="277" t="s">
        <v>256</v>
      </c>
      <c r="AF16" s="278"/>
      <c r="AG16" s="278"/>
      <c r="AH16" s="278"/>
      <c r="AI16" s="278"/>
      <c r="AJ16" s="278"/>
      <c r="AK16" s="278"/>
      <c r="AL16" s="278"/>
      <c r="AM16" s="278"/>
      <c r="AN16" s="279"/>
      <c r="AO16" s="372">
        <f>$L33*$L34</f>
        <v>0</v>
      </c>
      <c r="AP16" s="373"/>
      <c r="AQ16" s="373"/>
      <c r="AR16" s="373"/>
      <c r="AS16" s="373"/>
      <c r="AT16" s="373"/>
      <c r="AU16" s="373"/>
      <c r="AV16" s="373"/>
      <c r="AW16" s="373"/>
      <c r="AX16" s="374"/>
      <c r="AY16" s="372">
        <f>$L33*$L34</f>
        <v>0</v>
      </c>
      <c r="AZ16" s="373"/>
      <c r="BA16" s="373"/>
      <c r="BB16" s="373"/>
      <c r="BC16" s="373"/>
      <c r="BD16" s="373"/>
      <c r="BE16" s="373"/>
      <c r="BF16" s="373"/>
      <c r="BG16" s="373"/>
      <c r="BH16" s="374"/>
    </row>
    <row r="17" spans="3:60" ht="19.5" customHeight="1" x14ac:dyDescent="0.25">
      <c r="C17" s="258" t="s">
        <v>244</v>
      </c>
      <c r="I17" s="26">
        <v>7</v>
      </c>
      <c r="AE17" s="277" t="s">
        <v>257</v>
      </c>
      <c r="AF17" s="278"/>
      <c r="AG17" s="278"/>
      <c r="AH17" s="278"/>
      <c r="AI17" s="278"/>
      <c r="AJ17" s="278"/>
      <c r="AK17" s="278"/>
      <c r="AL17" s="278"/>
      <c r="AM17" s="278"/>
      <c r="AN17" s="279"/>
      <c r="AO17" s="375">
        <f>$M45+$Q45+$U45</f>
        <v>12</v>
      </c>
      <c r="AP17" s="376"/>
      <c r="AQ17" s="376"/>
      <c r="AR17" s="376"/>
      <c r="AS17" s="376"/>
      <c r="AT17" s="376"/>
      <c r="AU17" s="376"/>
      <c r="AV17" s="376"/>
      <c r="AW17" s="376"/>
      <c r="AX17" s="377"/>
      <c r="AY17" s="375">
        <f>$M45+$Q45+$U45</f>
        <v>12</v>
      </c>
      <c r="AZ17" s="376"/>
      <c r="BA17" s="376"/>
      <c r="BB17" s="376"/>
      <c r="BC17" s="376"/>
      <c r="BD17" s="376"/>
      <c r="BE17" s="376"/>
      <c r="BF17" s="376"/>
      <c r="BG17" s="376"/>
      <c r="BH17" s="377"/>
    </row>
    <row r="18" spans="3:60" ht="19.5" customHeight="1" thickBot="1" x14ac:dyDescent="0.3">
      <c r="C18" s="125"/>
      <c r="AE18" s="280" t="s">
        <v>258</v>
      </c>
      <c r="AF18" s="281"/>
      <c r="AG18" s="281"/>
      <c r="AH18" s="281"/>
      <c r="AI18" s="281"/>
      <c r="AJ18" s="281"/>
      <c r="AK18" s="281"/>
      <c r="AL18" s="281"/>
      <c r="AM18" s="281"/>
      <c r="AN18" s="282"/>
      <c r="AO18" s="378">
        <f>$M45*$O45+$Q45*$S45+$U45*$W45</f>
        <v>96</v>
      </c>
      <c r="AP18" s="379"/>
      <c r="AQ18" s="379"/>
      <c r="AR18" s="379"/>
      <c r="AS18" s="379"/>
      <c r="AT18" s="379"/>
      <c r="AU18" s="379"/>
      <c r="AV18" s="379"/>
      <c r="AW18" s="379"/>
      <c r="AX18" s="380"/>
      <c r="AY18" s="378">
        <f>$M45*$O45+$Q45*$S45+$U45*$W45</f>
        <v>96</v>
      </c>
      <c r="AZ18" s="379"/>
      <c r="BA18" s="379"/>
      <c r="BB18" s="379"/>
      <c r="BC18" s="379"/>
      <c r="BD18" s="379"/>
      <c r="BE18" s="379"/>
      <c r="BF18" s="379"/>
      <c r="BG18" s="379"/>
      <c r="BH18" s="380"/>
    </row>
    <row r="19" spans="3:60" ht="19.5" customHeight="1" thickTop="1" x14ac:dyDescent="0.25">
      <c r="C19" s="384" t="s">
        <v>140</v>
      </c>
      <c r="D19" s="384"/>
      <c r="E19" s="384"/>
      <c r="F19" s="384"/>
      <c r="G19" s="384"/>
      <c r="H19" s="384"/>
      <c r="I19" s="385"/>
      <c r="J19" s="384" t="s">
        <v>132</v>
      </c>
      <c r="K19" s="384"/>
      <c r="L19" s="384"/>
      <c r="M19" s="384"/>
      <c r="N19" s="384"/>
      <c r="O19" s="384"/>
      <c r="P19" s="384"/>
      <c r="AE19" s="283" t="s">
        <v>259</v>
      </c>
      <c r="AF19" s="284"/>
      <c r="AG19" s="284"/>
      <c r="AH19" s="284"/>
      <c r="AI19" s="284"/>
      <c r="AJ19" s="284"/>
      <c r="AK19" s="284"/>
      <c r="AL19" s="284"/>
      <c r="AM19" s="284"/>
      <c r="AN19" s="285"/>
      <c r="AO19" s="369">
        <f>IF($M$41="",0,(($L$31/$M$40*($M45*$O45+$Q45*$S45+$U45*$W45))*AO16))</f>
        <v>0</v>
      </c>
      <c r="AP19" s="370"/>
      <c r="AQ19" s="370"/>
      <c r="AR19" s="370"/>
      <c r="AS19" s="370"/>
      <c r="AT19" s="370"/>
      <c r="AU19" s="370"/>
      <c r="AV19" s="370"/>
      <c r="AW19" s="370"/>
      <c r="AX19" s="371"/>
      <c r="AY19" s="369">
        <f>IF($M$41="",0,(($L$32/$M$40*($M45*$O45+$Q45*$S45+$U45*$W45))*AY16))</f>
        <v>0</v>
      </c>
      <c r="AZ19" s="370"/>
      <c r="BA19" s="370"/>
      <c r="BB19" s="370"/>
      <c r="BC19" s="370"/>
      <c r="BD19" s="370"/>
      <c r="BE19" s="370"/>
      <c r="BF19" s="370"/>
      <c r="BG19" s="370"/>
      <c r="BH19" s="371"/>
    </row>
    <row r="20" spans="3:60" ht="19.5" customHeight="1" x14ac:dyDescent="0.25">
      <c r="D20" s="230"/>
      <c r="E20" s="230"/>
      <c r="F20" s="230"/>
      <c r="G20" s="230"/>
      <c r="H20" s="230"/>
      <c r="I20" s="229"/>
      <c r="AE20" s="277" t="s">
        <v>260</v>
      </c>
      <c r="AF20" s="278"/>
      <c r="AG20" s="278"/>
      <c r="AH20" s="278"/>
      <c r="AI20" s="278"/>
      <c r="AJ20" s="278"/>
      <c r="AK20" s="278"/>
      <c r="AL20" s="278"/>
      <c r="AM20" s="278"/>
      <c r="AN20" s="279"/>
      <c r="AO20" s="372">
        <f>$L$33*$L$35</f>
        <v>4.9000000000000004</v>
      </c>
      <c r="AP20" s="373"/>
      <c r="AQ20" s="373"/>
      <c r="AR20" s="373"/>
      <c r="AS20" s="373"/>
      <c r="AT20" s="373"/>
      <c r="AU20" s="373"/>
      <c r="AV20" s="373"/>
      <c r="AW20" s="373"/>
      <c r="AX20" s="374"/>
      <c r="AY20" s="372">
        <f>$L$33*$L$35</f>
        <v>4.9000000000000004</v>
      </c>
      <c r="AZ20" s="373"/>
      <c r="BA20" s="373"/>
      <c r="BB20" s="373"/>
      <c r="BC20" s="373"/>
      <c r="BD20" s="373"/>
      <c r="BE20" s="373"/>
      <c r="BF20" s="373"/>
      <c r="BG20" s="373"/>
      <c r="BH20" s="374"/>
    </row>
    <row r="21" spans="3:60" ht="19.5" customHeight="1" x14ac:dyDescent="0.25">
      <c r="C21" s="232" t="s">
        <v>133</v>
      </c>
      <c r="D21" s="514" t="s">
        <v>115</v>
      </c>
      <c r="E21" s="514"/>
      <c r="F21" s="514"/>
      <c r="G21" s="514"/>
      <c r="H21" s="514"/>
      <c r="I21" s="515"/>
      <c r="J21" s="232" t="s">
        <v>133</v>
      </c>
      <c r="K21" s="383" t="s">
        <v>213</v>
      </c>
      <c r="L21" s="383"/>
      <c r="M21" s="383"/>
      <c r="N21" s="383"/>
      <c r="O21" s="383"/>
      <c r="P21" s="383"/>
      <c r="AE21" s="277" t="s">
        <v>261</v>
      </c>
      <c r="AF21" s="278"/>
      <c r="AG21" s="278"/>
      <c r="AH21" s="278"/>
      <c r="AI21" s="278"/>
      <c r="AJ21" s="278"/>
      <c r="AK21" s="278"/>
      <c r="AL21" s="278"/>
      <c r="AM21" s="278"/>
      <c r="AN21" s="279"/>
      <c r="AO21" s="375">
        <f>$M46+$Q46+$U46</f>
        <v>12</v>
      </c>
      <c r="AP21" s="376"/>
      <c r="AQ21" s="376"/>
      <c r="AR21" s="376"/>
      <c r="AS21" s="376"/>
      <c r="AT21" s="376"/>
      <c r="AU21" s="376"/>
      <c r="AV21" s="376"/>
      <c r="AW21" s="376"/>
      <c r="AX21" s="377"/>
      <c r="AY21" s="375">
        <f>$M46+$Q46+$U46</f>
        <v>12</v>
      </c>
      <c r="AZ21" s="376"/>
      <c r="BA21" s="376"/>
      <c r="BB21" s="376"/>
      <c r="BC21" s="376"/>
      <c r="BD21" s="376"/>
      <c r="BE21" s="376"/>
      <c r="BF21" s="376"/>
      <c r="BG21" s="376"/>
      <c r="BH21" s="377"/>
    </row>
    <row r="22" spans="3:60" ht="19.5" customHeight="1" thickBot="1" x14ac:dyDescent="0.3">
      <c r="C22" s="232" t="s">
        <v>134</v>
      </c>
      <c r="D22" s="381" t="s">
        <v>170</v>
      </c>
      <c r="E22" s="381"/>
      <c r="F22" s="381"/>
      <c r="G22" s="381"/>
      <c r="H22" s="381"/>
      <c r="I22" s="382"/>
      <c r="J22" s="232"/>
      <c r="K22" s="383"/>
      <c r="L22" s="383"/>
      <c r="M22" s="383"/>
      <c r="N22" s="383"/>
      <c r="O22" s="383"/>
      <c r="P22" s="383"/>
      <c r="AE22" s="280" t="s">
        <v>262</v>
      </c>
      <c r="AF22" s="281"/>
      <c r="AG22" s="281"/>
      <c r="AH22" s="281"/>
      <c r="AI22" s="281"/>
      <c r="AJ22" s="281"/>
      <c r="AK22" s="281"/>
      <c r="AL22" s="281"/>
      <c r="AM22" s="281"/>
      <c r="AN22" s="282"/>
      <c r="AO22" s="378">
        <f>$M46*$O46+$Q46*$S46+$U46*$W46</f>
        <v>96</v>
      </c>
      <c r="AP22" s="379"/>
      <c r="AQ22" s="379"/>
      <c r="AR22" s="379"/>
      <c r="AS22" s="379"/>
      <c r="AT22" s="379"/>
      <c r="AU22" s="379"/>
      <c r="AV22" s="379"/>
      <c r="AW22" s="379"/>
      <c r="AX22" s="380"/>
      <c r="AY22" s="378">
        <f>$M46*$O46+$Q46*$S46+$U46*$W46</f>
        <v>96</v>
      </c>
      <c r="AZ22" s="379"/>
      <c r="BA22" s="379"/>
      <c r="BB22" s="379"/>
      <c r="BC22" s="379"/>
      <c r="BD22" s="379"/>
      <c r="BE22" s="379"/>
      <c r="BF22" s="379"/>
      <c r="BG22" s="379"/>
      <c r="BH22" s="380"/>
    </row>
    <row r="23" spans="3:60" ht="19.5" customHeight="1" thickTop="1" x14ac:dyDescent="0.25">
      <c r="C23" s="232"/>
      <c r="D23" s="381"/>
      <c r="E23" s="381"/>
      <c r="F23" s="381"/>
      <c r="G23" s="381"/>
      <c r="H23" s="381"/>
      <c r="I23" s="382"/>
      <c r="J23" s="232"/>
      <c r="K23" s="383"/>
      <c r="L23" s="383"/>
      <c r="M23" s="383"/>
      <c r="N23" s="383"/>
      <c r="O23" s="383"/>
      <c r="P23" s="383"/>
      <c r="AE23" s="283" t="s">
        <v>263</v>
      </c>
      <c r="AF23" s="284"/>
      <c r="AG23" s="284"/>
      <c r="AH23" s="284"/>
      <c r="AI23" s="284"/>
      <c r="AJ23" s="284"/>
      <c r="AK23" s="284"/>
      <c r="AL23" s="284"/>
      <c r="AM23" s="284"/>
      <c r="AN23" s="285"/>
      <c r="AO23" s="369">
        <f>IF($M$41="",0,(($L$31/$M$40*($M46*$O46+$Q46*$S46+$U46*$W46))*AO20))</f>
        <v>1948.8000000000004</v>
      </c>
      <c r="AP23" s="370"/>
      <c r="AQ23" s="370"/>
      <c r="AR23" s="370"/>
      <c r="AS23" s="370"/>
      <c r="AT23" s="370"/>
      <c r="AU23" s="370"/>
      <c r="AV23" s="370"/>
      <c r="AW23" s="370"/>
      <c r="AX23" s="371"/>
      <c r="AY23" s="369">
        <f>IF($M$41="",0,(($L$32/$M$40*($M46*$O46+$Q46*$S46+$U46*$W46))*AY20))</f>
        <v>2620.8000000000002</v>
      </c>
      <c r="AZ23" s="370"/>
      <c r="BA23" s="370"/>
      <c r="BB23" s="370"/>
      <c r="BC23" s="370"/>
      <c r="BD23" s="370"/>
      <c r="BE23" s="370"/>
      <c r="BF23" s="370"/>
      <c r="BG23" s="370"/>
      <c r="BH23" s="371"/>
    </row>
    <row r="24" spans="3:60" ht="19.5" customHeight="1" x14ac:dyDescent="0.25">
      <c r="C24" s="257"/>
      <c r="D24" s="259"/>
      <c r="E24" s="259"/>
      <c r="F24" s="259"/>
      <c r="G24" s="259"/>
      <c r="H24" s="259"/>
      <c r="I24" s="260"/>
      <c r="J24" s="232"/>
      <c r="K24" s="383"/>
      <c r="L24" s="383"/>
      <c r="M24" s="383"/>
      <c r="N24" s="383"/>
      <c r="O24" s="383"/>
      <c r="P24" s="383"/>
      <c r="AE24" s="277" t="s">
        <v>264</v>
      </c>
      <c r="AF24" s="278"/>
      <c r="AG24" s="278"/>
      <c r="AH24" s="278"/>
      <c r="AI24" s="278"/>
      <c r="AJ24" s="278"/>
      <c r="AK24" s="278"/>
      <c r="AL24" s="278"/>
      <c r="AM24" s="278"/>
      <c r="AN24" s="279"/>
      <c r="AO24" s="372">
        <f>$L33*$L36</f>
        <v>0</v>
      </c>
      <c r="AP24" s="373"/>
      <c r="AQ24" s="373"/>
      <c r="AR24" s="373"/>
      <c r="AS24" s="373"/>
      <c r="AT24" s="373"/>
      <c r="AU24" s="373"/>
      <c r="AV24" s="373"/>
      <c r="AW24" s="373"/>
      <c r="AX24" s="374"/>
      <c r="AY24" s="372">
        <f>$L33*$L36</f>
        <v>0</v>
      </c>
      <c r="AZ24" s="373"/>
      <c r="BA24" s="373"/>
      <c r="BB24" s="373"/>
      <c r="BC24" s="373"/>
      <c r="BD24" s="373"/>
      <c r="BE24" s="373"/>
      <c r="BF24" s="373"/>
      <c r="BG24" s="373"/>
      <c r="BH24" s="374"/>
    </row>
    <row r="25" spans="3:60" ht="19.5" customHeight="1" x14ac:dyDescent="0.25">
      <c r="C25" s="257"/>
      <c r="D25" s="259"/>
      <c r="E25" s="259"/>
      <c r="F25" s="259"/>
      <c r="G25" s="259"/>
      <c r="H25" s="259"/>
      <c r="I25" s="260"/>
      <c r="J25" s="232"/>
      <c r="K25" s="383"/>
      <c r="L25" s="383"/>
      <c r="M25" s="383"/>
      <c r="N25" s="383"/>
      <c r="O25" s="383"/>
      <c r="P25" s="383"/>
      <c r="AE25" s="277" t="s">
        <v>265</v>
      </c>
      <c r="AF25" s="278"/>
      <c r="AG25" s="278"/>
      <c r="AH25" s="278"/>
      <c r="AI25" s="278"/>
      <c r="AJ25" s="278"/>
      <c r="AK25" s="278"/>
      <c r="AL25" s="278"/>
      <c r="AM25" s="278"/>
      <c r="AN25" s="279"/>
      <c r="AO25" s="375">
        <f>$Q47</f>
        <v>6</v>
      </c>
      <c r="AP25" s="376"/>
      <c r="AQ25" s="376"/>
      <c r="AR25" s="376"/>
      <c r="AS25" s="376"/>
      <c r="AT25" s="376"/>
      <c r="AU25" s="376"/>
      <c r="AV25" s="376"/>
      <c r="AW25" s="376"/>
      <c r="AX25" s="377"/>
      <c r="AY25" s="375">
        <f>$Q47</f>
        <v>6</v>
      </c>
      <c r="AZ25" s="376"/>
      <c r="BA25" s="376"/>
      <c r="BB25" s="376"/>
      <c r="BC25" s="376"/>
      <c r="BD25" s="376"/>
      <c r="BE25" s="376"/>
      <c r="BF25" s="376"/>
      <c r="BG25" s="376"/>
      <c r="BH25" s="377"/>
    </row>
    <row r="26" spans="3:60" ht="19.5" customHeight="1" thickBot="1" x14ac:dyDescent="0.3">
      <c r="C26" s="257"/>
      <c r="D26" s="259"/>
      <c r="E26" s="259"/>
      <c r="F26" s="259"/>
      <c r="G26" s="259"/>
      <c r="H26" s="259"/>
      <c r="I26" s="260"/>
      <c r="J26" s="232" t="s">
        <v>134</v>
      </c>
      <c r="K26" s="383" t="s">
        <v>214</v>
      </c>
      <c r="L26" s="383"/>
      <c r="M26" s="383"/>
      <c r="N26" s="383"/>
      <c r="O26" s="383"/>
      <c r="P26" s="383"/>
      <c r="AE26" s="280" t="s">
        <v>266</v>
      </c>
      <c r="AF26" s="281"/>
      <c r="AG26" s="281"/>
      <c r="AH26" s="281"/>
      <c r="AI26" s="281"/>
      <c r="AJ26" s="281"/>
      <c r="AK26" s="281"/>
      <c r="AL26" s="281"/>
      <c r="AM26" s="281"/>
      <c r="AN26" s="282"/>
      <c r="AO26" s="378">
        <f>$Q44*$S44+$Q45*$S45+$Q46*$S46</f>
        <v>48</v>
      </c>
      <c r="AP26" s="379"/>
      <c r="AQ26" s="379"/>
      <c r="AR26" s="379"/>
      <c r="AS26" s="379"/>
      <c r="AT26" s="379"/>
      <c r="AU26" s="379"/>
      <c r="AV26" s="379"/>
      <c r="AW26" s="379"/>
      <c r="AX26" s="380"/>
      <c r="AY26" s="378">
        <f>$Q44*$S44+$Q45*$S45+$Q46*$S46</f>
        <v>48</v>
      </c>
      <c r="AZ26" s="379"/>
      <c r="BA26" s="379"/>
      <c r="BB26" s="379"/>
      <c r="BC26" s="379"/>
      <c r="BD26" s="379"/>
      <c r="BE26" s="379"/>
      <c r="BF26" s="379"/>
      <c r="BG26" s="379"/>
      <c r="BH26" s="380"/>
    </row>
    <row r="27" spans="3:60" ht="19.5" customHeight="1" thickTop="1" x14ac:dyDescent="0.25">
      <c r="C27" s="257"/>
      <c r="D27" s="259"/>
      <c r="E27" s="259"/>
      <c r="F27" s="259"/>
      <c r="G27" s="259"/>
      <c r="H27" s="259"/>
      <c r="I27" s="260"/>
      <c r="J27" s="232"/>
      <c r="K27" s="383"/>
      <c r="L27" s="383"/>
      <c r="M27" s="383"/>
      <c r="N27" s="383"/>
      <c r="O27" s="383"/>
      <c r="P27" s="383"/>
      <c r="AE27" s="283" t="s">
        <v>267</v>
      </c>
      <c r="AF27" s="284"/>
      <c r="AG27" s="284"/>
      <c r="AH27" s="284"/>
      <c r="AI27" s="284"/>
      <c r="AJ27" s="284"/>
      <c r="AK27" s="284"/>
      <c r="AL27" s="284"/>
      <c r="AM27" s="284"/>
      <c r="AN27" s="285"/>
      <c r="AO27" s="369">
        <f>IF($M$41="",0,(($L$31/$M$40*($Q44*$S44+$Q45*$S45+$Q46*$S46))*AO24))</f>
        <v>0</v>
      </c>
      <c r="AP27" s="370"/>
      <c r="AQ27" s="370"/>
      <c r="AR27" s="370"/>
      <c r="AS27" s="370"/>
      <c r="AT27" s="370"/>
      <c r="AU27" s="370"/>
      <c r="AV27" s="370"/>
      <c r="AW27" s="370"/>
      <c r="AX27" s="371"/>
      <c r="AY27" s="369">
        <f>IF($M$41="",0,(($L$32/$M$40*($Q44*$S44+$Q45*$S45+$Q46*$S46))*AY24))</f>
        <v>0</v>
      </c>
      <c r="AZ27" s="370"/>
      <c r="BA27" s="370"/>
      <c r="BB27" s="370"/>
      <c r="BC27" s="370"/>
      <c r="BD27" s="370"/>
      <c r="BE27" s="370"/>
      <c r="BF27" s="370"/>
      <c r="BG27" s="370"/>
      <c r="BH27" s="371"/>
    </row>
    <row r="28" spans="3:60" ht="19.5" customHeight="1" x14ac:dyDescent="0.25">
      <c r="C28" s="232"/>
      <c r="D28" s="225"/>
      <c r="E28" s="225"/>
      <c r="F28" s="225"/>
      <c r="G28" s="225"/>
      <c r="H28" s="225"/>
      <c r="I28" s="225"/>
      <c r="J28" s="257"/>
      <c r="K28" s="257"/>
      <c r="L28" s="257"/>
      <c r="M28" s="257"/>
      <c r="N28" s="257"/>
      <c r="O28" s="257"/>
      <c r="P28" s="257"/>
      <c r="AE28" s="277" t="s">
        <v>268</v>
      </c>
      <c r="AF28" s="278"/>
      <c r="AG28" s="278"/>
      <c r="AH28" s="278"/>
      <c r="AI28" s="278"/>
      <c r="AJ28" s="278"/>
      <c r="AK28" s="278"/>
      <c r="AL28" s="278"/>
      <c r="AM28" s="278"/>
      <c r="AN28" s="279"/>
      <c r="AO28" s="372">
        <f>$L33*$L37</f>
        <v>9.8000000000000007</v>
      </c>
      <c r="AP28" s="373"/>
      <c r="AQ28" s="373"/>
      <c r="AR28" s="373"/>
      <c r="AS28" s="373"/>
      <c r="AT28" s="373"/>
      <c r="AU28" s="373"/>
      <c r="AV28" s="373"/>
      <c r="AW28" s="373"/>
      <c r="AX28" s="374"/>
      <c r="AY28" s="372">
        <f>$L33*$L37</f>
        <v>9.8000000000000007</v>
      </c>
      <c r="AZ28" s="373"/>
      <c r="BA28" s="373"/>
      <c r="BB28" s="373"/>
      <c r="BC28" s="373"/>
      <c r="BD28" s="373"/>
      <c r="BE28" s="373"/>
      <c r="BF28" s="373"/>
      <c r="BG28" s="373"/>
      <c r="BH28" s="374"/>
    </row>
    <row r="29" spans="3:60" ht="19.5" customHeight="1" x14ac:dyDescent="0.25">
      <c r="C29" s="261" t="s">
        <v>281</v>
      </c>
      <c r="D29" s="255"/>
      <c r="E29" s="255"/>
      <c r="F29" s="255"/>
      <c r="G29" s="255"/>
      <c r="H29" s="255"/>
      <c r="I29" s="255"/>
      <c r="J29" s="257"/>
      <c r="K29" s="257"/>
      <c r="L29" s="257"/>
      <c r="M29" s="257"/>
      <c r="N29" s="257"/>
      <c r="O29" s="257"/>
      <c r="P29" s="257"/>
      <c r="AE29" s="277" t="s">
        <v>269</v>
      </c>
      <c r="AF29" s="278"/>
      <c r="AG29" s="278"/>
      <c r="AH29" s="278"/>
      <c r="AI29" s="278"/>
      <c r="AJ29" s="278"/>
      <c r="AK29" s="278"/>
      <c r="AL29" s="278"/>
      <c r="AM29" s="278"/>
      <c r="AN29" s="279"/>
      <c r="AO29" s="375">
        <f>$U47</f>
        <v>0</v>
      </c>
      <c r="AP29" s="376"/>
      <c r="AQ29" s="376"/>
      <c r="AR29" s="376"/>
      <c r="AS29" s="376"/>
      <c r="AT29" s="376"/>
      <c r="AU29" s="376"/>
      <c r="AV29" s="376"/>
      <c r="AW29" s="376"/>
      <c r="AX29" s="377"/>
      <c r="AY29" s="375">
        <f>$U47</f>
        <v>0</v>
      </c>
      <c r="AZ29" s="376"/>
      <c r="BA29" s="376"/>
      <c r="BB29" s="376"/>
      <c r="BC29" s="376"/>
      <c r="BD29" s="376"/>
      <c r="BE29" s="376"/>
      <c r="BF29" s="376"/>
      <c r="BG29" s="376"/>
      <c r="BH29" s="377"/>
    </row>
    <row r="30" spans="3:60" ht="19.5" customHeight="1" thickBot="1" x14ac:dyDescent="0.3">
      <c r="C30" s="257"/>
      <c r="D30" s="257"/>
      <c r="E30" s="257"/>
      <c r="F30" s="257"/>
      <c r="G30" s="257"/>
      <c r="H30" s="257"/>
      <c r="I30" s="257"/>
      <c r="J30" s="257"/>
      <c r="K30" s="257"/>
      <c r="L30" s="257"/>
      <c r="M30" s="257"/>
      <c r="N30" s="257"/>
      <c r="O30" s="257"/>
      <c r="P30" s="257"/>
      <c r="AE30" s="280" t="s">
        <v>270</v>
      </c>
      <c r="AF30" s="281"/>
      <c r="AG30" s="281"/>
      <c r="AH30" s="281"/>
      <c r="AI30" s="281"/>
      <c r="AJ30" s="281"/>
      <c r="AK30" s="281"/>
      <c r="AL30" s="281"/>
      <c r="AM30" s="281"/>
      <c r="AN30" s="282"/>
      <c r="AO30" s="378">
        <f>$U44*$W44+$U45*$W45+$U46*$W46</f>
        <v>0</v>
      </c>
      <c r="AP30" s="379"/>
      <c r="AQ30" s="379"/>
      <c r="AR30" s="379"/>
      <c r="AS30" s="379"/>
      <c r="AT30" s="379"/>
      <c r="AU30" s="379"/>
      <c r="AV30" s="379"/>
      <c r="AW30" s="379"/>
      <c r="AX30" s="380"/>
      <c r="AY30" s="378">
        <f>$U44*$W44+$U45*$W45+$U46*$W46</f>
        <v>0</v>
      </c>
      <c r="AZ30" s="379"/>
      <c r="BA30" s="379"/>
      <c r="BB30" s="379"/>
      <c r="BC30" s="379"/>
      <c r="BD30" s="379"/>
      <c r="BE30" s="379"/>
      <c r="BF30" s="379"/>
      <c r="BG30" s="379"/>
      <c r="BH30" s="380"/>
    </row>
    <row r="31" spans="3:60" ht="19.5" customHeight="1" thickTop="1" thickBot="1" x14ac:dyDescent="0.3">
      <c r="C31" s="443" t="s">
        <v>279</v>
      </c>
      <c r="D31" s="444"/>
      <c r="E31" s="444"/>
      <c r="F31" s="444"/>
      <c r="G31" s="444"/>
      <c r="H31" s="444"/>
      <c r="I31" s="444"/>
      <c r="J31" s="444"/>
      <c r="K31" s="445"/>
      <c r="L31" s="452">
        <f>Schichtplanrechner!$K$18</f>
        <v>29</v>
      </c>
      <c r="M31" s="453"/>
      <c r="N31" s="454"/>
      <c r="O31" s="257"/>
      <c r="AE31" s="286" t="s">
        <v>271</v>
      </c>
      <c r="AF31" s="287"/>
      <c r="AG31" s="287"/>
      <c r="AH31" s="287"/>
      <c r="AI31" s="287"/>
      <c r="AJ31" s="287"/>
      <c r="AK31" s="287"/>
      <c r="AL31" s="287"/>
      <c r="AM31" s="287"/>
      <c r="AN31" s="288"/>
      <c r="AO31" s="392">
        <f>IF($M$41="",0,(($L$31/$M$40*($U44*$W44+$U45*$W45+$U46*$W46))*AO28))</f>
        <v>0</v>
      </c>
      <c r="AP31" s="393"/>
      <c r="AQ31" s="393"/>
      <c r="AR31" s="393"/>
      <c r="AS31" s="393"/>
      <c r="AT31" s="393"/>
      <c r="AU31" s="393"/>
      <c r="AV31" s="393"/>
      <c r="AW31" s="393"/>
      <c r="AX31" s="394"/>
      <c r="AY31" s="392">
        <f>IF($M$41="",0,(($L$32/$M$40*($U44*$W44+$U45*$W45+$U46*$W46))*AY28))</f>
        <v>0</v>
      </c>
      <c r="AZ31" s="393"/>
      <c r="BA31" s="393"/>
      <c r="BB31" s="393"/>
      <c r="BC31" s="393"/>
      <c r="BD31" s="393"/>
      <c r="BE31" s="393"/>
      <c r="BF31" s="393"/>
      <c r="BG31" s="393"/>
      <c r="BH31" s="394"/>
    </row>
    <row r="32" spans="3:60" ht="19.5" customHeight="1" thickTop="1" x14ac:dyDescent="0.25">
      <c r="C32" s="455" t="s">
        <v>280</v>
      </c>
      <c r="D32" s="456"/>
      <c r="E32" s="456"/>
      <c r="F32" s="456"/>
      <c r="G32" s="456"/>
      <c r="H32" s="456"/>
      <c r="I32" s="456"/>
      <c r="J32" s="456"/>
      <c r="K32" s="457"/>
      <c r="L32" s="458">
        <f>Schichtplanrechner!$P$17</f>
        <v>39</v>
      </c>
      <c r="M32" s="459"/>
      <c r="N32" s="460"/>
      <c r="O32" s="257"/>
      <c r="AE32" s="283" t="s">
        <v>272</v>
      </c>
      <c r="AF32" s="284"/>
      <c r="AG32" s="284"/>
      <c r="AH32" s="284"/>
      <c r="AI32" s="284"/>
      <c r="AJ32" s="284"/>
      <c r="AK32" s="284"/>
      <c r="AL32" s="284"/>
      <c r="AM32" s="284"/>
      <c r="AN32" s="285"/>
      <c r="AO32" s="369">
        <f>AO15+AO19+AO23+AO27+AO31</f>
        <v>13640.788000000002</v>
      </c>
      <c r="AP32" s="370"/>
      <c r="AQ32" s="370"/>
      <c r="AR32" s="370"/>
      <c r="AS32" s="370"/>
      <c r="AT32" s="370"/>
      <c r="AU32" s="370"/>
      <c r="AV32" s="370"/>
      <c r="AW32" s="370"/>
      <c r="AX32" s="371"/>
      <c r="AY32" s="369">
        <f>AY15+AY19+AY23+AY27+AY31</f>
        <v>18344.508000000002</v>
      </c>
      <c r="AZ32" s="370"/>
      <c r="BA32" s="370"/>
      <c r="BB32" s="370"/>
      <c r="BC32" s="370"/>
      <c r="BD32" s="370"/>
      <c r="BE32" s="370"/>
      <c r="BF32" s="370"/>
      <c r="BG32" s="370"/>
      <c r="BH32" s="371"/>
    </row>
    <row r="33" spans="3:60" ht="19.5" customHeight="1" x14ac:dyDescent="0.25">
      <c r="C33" s="386" t="s">
        <v>246</v>
      </c>
      <c r="D33" s="387"/>
      <c r="E33" s="387"/>
      <c r="F33" s="387"/>
      <c r="G33" s="387"/>
      <c r="H33" s="387"/>
      <c r="I33" s="387"/>
      <c r="J33" s="387"/>
      <c r="K33" s="388"/>
      <c r="L33" s="389">
        <f>Schichtplanrechner!$P$23</f>
        <v>9.8000000000000007</v>
      </c>
      <c r="M33" s="390"/>
      <c r="N33" s="391"/>
      <c r="O33" s="257"/>
      <c r="AE33" s="289" t="s">
        <v>273</v>
      </c>
      <c r="AF33" s="290"/>
      <c r="AG33" s="290"/>
      <c r="AH33" s="290"/>
      <c r="AI33" s="290"/>
      <c r="AJ33" s="290"/>
      <c r="AK33" s="290"/>
      <c r="AL33" s="290"/>
      <c r="AM33" s="290"/>
      <c r="AN33" s="291"/>
      <c r="AO33" s="407">
        <f>AO32*13</f>
        <v>177330.24400000004</v>
      </c>
      <c r="AP33" s="408"/>
      <c r="AQ33" s="408"/>
      <c r="AR33" s="408"/>
      <c r="AS33" s="408"/>
      <c r="AT33" s="408"/>
      <c r="AU33" s="408"/>
      <c r="AV33" s="408"/>
      <c r="AW33" s="408"/>
      <c r="AX33" s="409"/>
      <c r="AY33" s="407">
        <f>AY32*13</f>
        <v>238478.60400000002</v>
      </c>
      <c r="AZ33" s="408"/>
      <c r="BA33" s="408"/>
      <c r="BB33" s="408"/>
      <c r="BC33" s="408"/>
      <c r="BD33" s="408"/>
      <c r="BE33" s="408"/>
      <c r="BF33" s="408"/>
      <c r="BG33" s="408"/>
      <c r="BH33" s="409"/>
    </row>
    <row r="34" spans="3:60" ht="19.5" customHeight="1" thickBot="1" x14ac:dyDescent="0.3">
      <c r="C34" s="386" t="s">
        <v>247</v>
      </c>
      <c r="D34" s="387"/>
      <c r="E34" s="387"/>
      <c r="F34" s="387"/>
      <c r="G34" s="387"/>
      <c r="H34" s="387"/>
      <c r="I34" s="387"/>
      <c r="J34" s="387"/>
      <c r="K34" s="388"/>
      <c r="L34" s="404">
        <f>Schichtplanrechner!$P$24</f>
        <v>0</v>
      </c>
      <c r="M34" s="405"/>
      <c r="N34" s="406"/>
      <c r="O34" s="257"/>
      <c r="AE34" s="292" t="s">
        <v>274</v>
      </c>
      <c r="AF34" s="293"/>
      <c r="AG34" s="293"/>
      <c r="AH34" s="293"/>
      <c r="AI34" s="293"/>
      <c r="AJ34" s="293"/>
      <c r="AK34" s="293"/>
      <c r="AL34" s="293"/>
      <c r="AM34" s="293"/>
      <c r="AN34" s="294"/>
      <c r="AO34" s="395">
        <f>AO33*4</f>
        <v>709320.97600000014</v>
      </c>
      <c r="AP34" s="396"/>
      <c r="AQ34" s="396"/>
      <c r="AR34" s="396"/>
      <c r="AS34" s="396"/>
      <c r="AT34" s="396"/>
      <c r="AU34" s="396"/>
      <c r="AV34" s="396"/>
      <c r="AW34" s="396"/>
      <c r="AX34" s="397"/>
      <c r="AY34" s="395">
        <f>AY33*4</f>
        <v>953914.41600000008</v>
      </c>
      <c r="AZ34" s="396"/>
      <c r="BA34" s="396"/>
      <c r="BB34" s="396"/>
      <c r="BC34" s="396"/>
      <c r="BD34" s="396"/>
      <c r="BE34" s="396"/>
      <c r="BF34" s="396"/>
      <c r="BG34" s="396"/>
      <c r="BH34" s="397"/>
    </row>
    <row r="35" spans="3:60" ht="19.5" customHeight="1" x14ac:dyDescent="0.25">
      <c r="C35" s="386" t="s">
        <v>248</v>
      </c>
      <c r="D35" s="387"/>
      <c r="E35" s="387"/>
      <c r="F35" s="387"/>
      <c r="G35" s="387"/>
      <c r="H35" s="387"/>
      <c r="I35" s="387"/>
      <c r="J35" s="387"/>
      <c r="K35" s="388"/>
      <c r="L35" s="404">
        <f>Schichtplanrechner!$P$25</f>
        <v>0.5</v>
      </c>
      <c r="M35" s="405"/>
      <c r="N35" s="406"/>
      <c r="O35" s="257"/>
    </row>
    <row r="36" spans="3:60" ht="19.5" customHeight="1" x14ac:dyDescent="0.25">
      <c r="C36" s="386" t="s">
        <v>249</v>
      </c>
      <c r="D36" s="387"/>
      <c r="E36" s="387"/>
      <c r="F36" s="387"/>
      <c r="G36" s="387"/>
      <c r="H36" s="387"/>
      <c r="I36" s="387"/>
      <c r="J36" s="387"/>
      <c r="K36" s="388"/>
      <c r="L36" s="404">
        <f>Schichtplanrechner!$P$26</f>
        <v>0</v>
      </c>
      <c r="M36" s="405"/>
      <c r="N36" s="406"/>
    </row>
    <row r="37" spans="3:60" ht="19.5" customHeight="1" thickBot="1" x14ac:dyDescent="0.3">
      <c r="C37" s="398" t="s">
        <v>250</v>
      </c>
      <c r="D37" s="399"/>
      <c r="E37" s="399"/>
      <c r="F37" s="399"/>
      <c r="G37" s="399"/>
      <c r="H37" s="399"/>
      <c r="I37" s="399"/>
      <c r="J37" s="399"/>
      <c r="K37" s="400"/>
      <c r="L37" s="401">
        <f>Schichtplanrechner!$P$27</f>
        <v>1</v>
      </c>
      <c r="M37" s="402"/>
      <c r="N37" s="403"/>
    </row>
    <row r="38" spans="3:60" ht="19.5" customHeight="1" x14ac:dyDescent="0.25"/>
    <row r="39" spans="3:60" ht="19.5" customHeight="1" thickBot="1" x14ac:dyDescent="0.3">
      <c r="C39" s="245"/>
      <c r="D39" s="8"/>
      <c r="E39" s="8"/>
      <c r="F39" s="8"/>
      <c r="G39" s="8"/>
      <c r="H39" s="8"/>
      <c r="I39" s="8"/>
    </row>
    <row r="40" spans="3:60" ht="19.5" customHeight="1" x14ac:dyDescent="0.25">
      <c r="C40" s="443" t="s">
        <v>244</v>
      </c>
      <c r="D40" s="444"/>
      <c r="E40" s="444"/>
      <c r="F40" s="444"/>
      <c r="G40" s="444"/>
      <c r="H40" s="444"/>
      <c r="I40" s="444"/>
      <c r="J40" s="444"/>
      <c r="K40" s="444"/>
      <c r="L40" s="445"/>
      <c r="M40" s="449">
        <f>I17</f>
        <v>7</v>
      </c>
      <c r="N40" s="450"/>
      <c r="O40" s="450"/>
      <c r="P40" s="450"/>
      <c r="Q40" s="450"/>
      <c r="R40" s="450"/>
      <c r="S40" s="450"/>
      <c r="T40" s="450"/>
      <c r="U40" s="450"/>
      <c r="V40" s="450"/>
      <c r="W40" s="450"/>
      <c r="X40" s="451"/>
    </row>
    <row r="41" spans="3:60" ht="19.5" customHeight="1" x14ac:dyDescent="0.25">
      <c r="C41" s="386" t="s">
        <v>251</v>
      </c>
      <c r="D41" s="387"/>
      <c r="E41" s="387"/>
      <c r="F41" s="387"/>
      <c r="G41" s="387"/>
      <c r="H41" s="387"/>
      <c r="I41" s="387"/>
      <c r="J41" s="387"/>
      <c r="K41" s="387"/>
      <c r="L41" s="388"/>
      <c r="M41" s="414">
        <f>I15</f>
        <v>41.14</v>
      </c>
      <c r="N41" s="415"/>
      <c r="O41" s="415"/>
      <c r="P41" s="415"/>
      <c r="Q41" s="415"/>
      <c r="R41" s="415"/>
      <c r="S41" s="415"/>
      <c r="T41" s="415"/>
      <c r="U41" s="415"/>
      <c r="V41" s="415"/>
      <c r="W41" s="415"/>
      <c r="X41" s="416"/>
    </row>
    <row r="42" spans="3:60" ht="19.5" customHeight="1" thickBot="1" x14ac:dyDescent="0.3">
      <c r="C42" s="417" t="s">
        <v>283</v>
      </c>
      <c r="D42" s="418"/>
      <c r="E42" s="418"/>
      <c r="F42" s="418"/>
      <c r="G42" s="418"/>
      <c r="H42" s="418"/>
      <c r="I42" s="418"/>
      <c r="J42" s="418"/>
      <c r="K42" s="418"/>
      <c r="L42" s="419"/>
      <c r="M42" s="446" t="s">
        <v>252</v>
      </c>
      <c r="N42" s="447"/>
      <c r="O42" s="447"/>
      <c r="P42" s="448"/>
      <c r="Q42" s="446" t="s">
        <v>32</v>
      </c>
      <c r="R42" s="447"/>
      <c r="S42" s="447"/>
      <c r="T42" s="448"/>
      <c r="U42" s="446" t="s">
        <v>33</v>
      </c>
      <c r="V42" s="447"/>
      <c r="W42" s="447"/>
      <c r="X42" s="448"/>
    </row>
    <row r="43" spans="3:60" ht="19.5" customHeight="1" thickBot="1" x14ac:dyDescent="0.3">
      <c r="C43" s="424"/>
      <c r="D43" s="425"/>
      <c r="E43" s="425"/>
      <c r="F43" s="425"/>
      <c r="G43" s="425"/>
      <c r="H43" s="425"/>
      <c r="I43" s="425"/>
      <c r="J43" s="425"/>
      <c r="K43" s="425"/>
      <c r="L43" s="426"/>
      <c r="M43" s="420" t="s">
        <v>253</v>
      </c>
      <c r="N43" s="421"/>
      <c r="O43" s="422" t="s">
        <v>254</v>
      </c>
      <c r="P43" s="423"/>
      <c r="Q43" s="420" t="s">
        <v>253</v>
      </c>
      <c r="R43" s="421"/>
      <c r="S43" s="422" t="s">
        <v>254</v>
      </c>
      <c r="T43" s="423"/>
      <c r="U43" s="420" t="s">
        <v>253</v>
      </c>
      <c r="V43" s="421"/>
      <c r="W43" s="422" t="s">
        <v>254</v>
      </c>
      <c r="X43" s="423"/>
    </row>
    <row r="44" spans="3:60" ht="19.5" customHeight="1" x14ac:dyDescent="0.25">
      <c r="C44" s="427" t="s">
        <v>0</v>
      </c>
      <c r="D44" s="428"/>
      <c r="E44" s="428"/>
      <c r="F44" s="428"/>
      <c r="G44" s="428"/>
      <c r="H44" s="428"/>
      <c r="I44" s="428"/>
      <c r="J44" s="428"/>
      <c r="K44" s="428"/>
      <c r="L44" s="429"/>
      <c r="M44" s="410">
        <v>10</v>
      </c>
      <c r="N44" s="411"/>
      <c r="O44" s="412">
        <v>8</v>
      </c>
      <c r="P44" s="413"/>
      <c r="Q44" s="410">
        <v>2</v>
      </c>
      <c r="R44" s="411"/>
      <c r="S44" s="412">
        <v>8</v>
      </c>
      <c r="T44" s="413"/>
      <c r="U44" s="410">
        <v>0</v>
      </c>
      <c r="V44" s="411"/>
      <c r="W44" s="412">
        <v>0</v>
      </c>
      <c r="X44" s="413"/>
    </row>
    <row r="45" spans="3:60" ht="19.5" customHeight="1" x14ac:dyDescent="0.25">
      <c r="C45" s="386" t="s">
        <v>1</v>
      </c>
      <c r="D45" s="387"/>
      <c r="E45" s="387"/>
      <c r="F45" s="387"/>
      <c r="G45" s="387"/>
      <c r="H45" s="387"/>
      <c r="I45" s="387"/>
      <c r="J45" s="387"/>
      <c r="K45" s="387"/>
      <c r="L45" s="388"/>
      <c r="M45" s="474">
        <v>10</v>
      </c>
      <c r="N45" s="475"/>
      <c r="O45" s="484">
        <v>8</v>
      </c>
      <c r="P45" s="485"/>
      <c r="Q45" s="474">
        <v>2</v>
      </c>
      <c r="R45" s="475"/>
      <c r="S45" s="484">
        <v>8</v>
      </c>
      <c r="T45" s="485"/>
      <c r="U45" s="474">
        <v>0</v>
      </c>
      <c r="V45" s="475"/>
      <c r="W45" s="484">
        <v>0</v>
      </c>
      <c r="X45" s="485"/>
    </row>
    <row r="46" spans="3:60" ht="19.5" customHeight="1" thickBot="1" x14ac:dyDescent="0.3">
      <c r="C46" s="398" t="s">
        <v>2</v>
      </c>
      <c r="D46" s="399"/>
      <c r="E46" s="399"/>
      <c r="F46" s="399"/>
      <c r="G46" s="399"/>
      <c r="H46" s="399"/>
      <c r="I46" s="399"/>
      <c r="J46" s="399"/>
      <c r="K46" s="399"/>
      <c r="L46" s="400"/>
      <c r="M46" s="464">
        <v>10</v>
      </c>
      <c r="N46" s="465"/>
      <c r="O46" s="462">
        <v>8</v>
      </c>
      <c r="P46" s="463"/>
      <c r="Q46" s="464">
        <v>2</v>
      </c>
      <c r="R46" s="465"/>
      <c r="S46" s="462">
        <v>8</v>
      </c>
      <c r="T46" s="463"/>
      <c r="U46" s="464">
        <v>0</v>
      </c>
      <c r="V46" s="465"/>
      <c r="W46" s="462">
        <v>0</v>
      </c>
      <c r="X46" s="463"/>
    </row>
    <row r="47" spans="3:60" ht="19.5" customHeight="1" thickBot="1" x14ac:dyDescent="0.3">
      <c r="C47" s="511" t="s">
        <v>275</v>
      </c>
      <c r="D47" s="512"/>
      <c r="E47" s="512"/>
      <c r="F47" s="512"/>
      <c r="G47" s="512"/>
      <c r="H47" s="512"/>
      <c r="I47" s="512"/>
      <c r="J47" s="512"/>
      <c r="K47" s="512"/>
      <c r="L47" s="513"/>
      <c r="M47" s="481">
        <f>SUM(M44:N46)</f>
        <v>30</v>
      </c>
      <c r="N47" s="479"/>
      <c r="O47" s="479">
        <f>SUM(O44:P46)</f>
        <v>24</v>
      </c>
      <c r="P47" s="480"/>
      <c r="Q47" s="481">
        <f>SUM(Q44:R46)</f>
        <v>6</v>
      </c>
      <c r="R47" s="479"/>
      <c r="S47" s="479">
        <f>SUM(S44:T46)</f>
        <v>24</v>
      </c>
      <c r="T47" s="480"/>
      <c r="U47" s="481">
        <f>SUM(U44:V46)</f>
        <v>0</v>
      </c>
      <c r="V47" s="479"/>
      <c r="W47" s="479">
        <f>SUM(W44:X46)</f>
        <v>0</v>
      </c>
      <c r="X47" s="482"/>
    </row>
    <row r="48" spans="3:60" ht="19.5" customHeight="1" x14ac:dyDescent="0.25"/>
    <row r="49" spans="2:48"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row>
    <row r="50" spans="2:48"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row>
    <row r="51" spans="2:48"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row>
    <row r="52" spans="2:48"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row>
    <row r="53" spans="2:48"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row>
    <row r="54" spans="2:48"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row>
    <row r="55" spans="2:48"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row>
    <row r="56" spans="2:48"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row>
    <row r="57" spans="2:48"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row>
    <row r="58" spans="2:48"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row>
    <row r="59" spans="2:48"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row>
    <row r="60" spans="2:48"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row>
    <row r="61" spans="2:48"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row>
    <row r="62" spans="2:48"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row>
    <row r="63" spans="2:48"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row>
    <row r="64" spans="2:48" x14ac:dyDescent="0.25">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row>
    <row r="65" spans="2:48" x14ac:dyDescent="0.25">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row>
    <row r="66" spans="2:48" x14ac:dyDescent="0.25">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row>
    <row r="67" spans="2:48" x14ac:dyDescent="0.25">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row>
    <row r="68" spans="2:48" x14ac:dyDescent="0.25">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row>
    <row r="69" spans="2:48" x14ac:dyDescent="0.25">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row>
    <row r="70" spans="2:48" x14ac:dyDescent="0.25">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row>
    <row r="71" spans="2:48" x14ac:dyDescent="0.25">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row>
    <row r="72" spans="2:48" x14ac:dyDescent="0.25">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row>
    <row r="73" spans="2:48" x14ac:dyDescent="0.25">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row>
    <row r="74" spans="2:48" x14ac:dyDescent="0.25">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row>
  </sheetData>
  <customSheetViews>
    <customSheetView guid="{585B02F6-D04E-40B0-9C3D-EA9FC2F8BE0E}" scale="85" showGridLines="0">
      <selection activeCell="BI9" sqref="BI9"/>
      <pageMargins left="0.7" right="0.7" top="0.78740157499999996" bottom="0.78740157499999996" header="0.3" footer="0.3"/>
    </customSheetView>
    <customSheetView guid="{A3C78327-8DE4-4FA3-9639-BE4895212F26}" scale="85" showGridLines="0">
      <selection activeCell="BI9" sqref="BI9"/>
      <pageMargins left="0.7" right="0.7" top="0.78740157499999996" bottom="0.78740157499999996" header="0.3" footer="0.3"/>
    </customSheetView>
  </customSheetViews>
  <mergeCells count="112">
    <mergeCell ref="U42:X42"/>
    <mergeCell ref="Q42:T42"/>
    <mergeCell ref="M42:P42"/>
    <mergeCell ref="C40:L40"/>
    <mergeCell ref="C32:K32"/>
    <mergeCell ref="C31:K31"/>
    <mergeCell ref="L32:N32"/>
    <mergeCell ref="L31:N31"/>
    <mergeCell ref="M40:X40"/>
    <mergeCell ref="C41:L41"/>
    <mergeCell ref="M41:X41"/>
    <mergeCell ref="C42:L42"/>
    <mergeCell ref="C35:K35"/>
    <mergeCell ref="L35:N35"/>
    <mergeCell ref="C36:K36"/>
    <mergeCell ref="L36:N36"/>
    <mergeCell ref="C37:K37"/>
    <mergeCell ref="L37:N37"/>
    <mergeCell ref="C33:K33"/>
    <mergeCell ref="L33:N33"/>
    <mergeCell ref="C47:L47"/>
    <mergeCell ref="M47:N47"/>
    <mergeCell ref="O47:P47"/>
    <mergeCell ref="Q47:R47"/>
    <mergeCell ref="S47:T47"/>
    <mergeCell ref="U47:V47"/>
    <mergeCell ref="W47:X47"/>
    <mergeCell ref="U45:V45"/>
    <mergeCell ref="W45:X45"/>
    <mergeCell ref="C46:L46"/>
    <mergeCell ref="M46:N46"/>
    <mergeCell ref="O46:P46"/>
    <mergeCell ref="Q46:R46"/>
    <mergeCell ref="S46:T46"/>
    <mergeCell ref="U46:V46"/>
    <mergeCell ref="W46:X46"/>
    <mergeCell ref="C45:L45"/>
    <mergeCell ref="M45:N45"/>
    <mergeCell ref="O45:P45"/>
    <mergeCell ref="Q45:R45"/>
    <mergeCell ref="S45:T45"/>
    <mergeCell ref="C44:L44"/>
    <mergeCell ref="M44:N44"/>
    <mergeCell ref="O44:P44"/>
    <mergeCell ref="Q44:R44"/>
    <mergeCell ref="S44:T44"/>
    <mergeCell ref="U44:V44"/>
    <mergeCell ref="W44:X44"/>
    <mergeCell ref="W43:X43"/>
    <mergeCell ref="U43:V43"/>
    <mergeCell ref="S43:T43"/>
    <mergeCell ref="Q43:R43"/>
    <mergeCell ref="O43:P43"/>
    <mergeCell ref="M43:N43"/>
    <mergeCell ref="C43:L43"/>
    <mergeCell ref="AO33:AX33"/>
    <mergeCell ref="AY33:BH33"/>
    <mergeCell ref="C34:K34"/>
    <mergeCell ref="L34:N34"/>
    <mergeCell ref="AO34:AX34"/>
    <mergeCell ref="AY34:BH34"/>
    <mergeCell ref="AO30:AX30"/>
    <mergeCell ref="AY30:BH30"/>
    <mergeCell ref="AO31:AX31"/>
    <mergeCell ref="AY31:BH31"/>
    <mergeCell ref="AO32:AX32"/>
    <mergeCell ref="AY32:BH32"/>
    <mergeCell ref="AO28:AX28"/>
    <mergeCell ref="AY28:BH28"/>
    <mergeCell ref="AO29:AX29"/>
    <mergeCell ref="AY29:BH29"/>
    <mergeCell ref="AO26:AX26"/>
    <mergeCell ref="AY26:BH26"/>
    <mergeCell ref="AO27:AX27"/>
    <mergeCell ref="AY27:BH27"/>
    <mergeCell ref="K26:P27"/>
    <mergeCell ref="AY20:BH20"/>
    <mergeCell ref="K21:P25"/>
    <mergeCell ref="AO21:AX21"/>
    <mergeCell ref="AY21:BH21"/>
    <mergeCell ref="AO22:AX22"/>
    <mergeCell ref="AY22:BH22"/>
    <mergeCell ref="AO23:AX23"/>
    <mergeCell ref="AY23:BH23"/>
    <mergeCell ref="AO24:AX24"/>
    <mergeCell ref="AY24:BH24"/>
    <mergeCell ref="AO25:AX25"/>
    <mergeCell ref="AY25:BH25"/>
    <mergeCell ref="D21:I21"/>
    <mergeCell ref="D22:I23"/>
    <mergeCell ref="AS3:AY3"/>
    <mergeCell ref="C3:I3"/>
    <mergeCell ref="J3:P3"/>
    <mergeCell ref="Q3:W3"/>
    <mergeCell ref="X3:AD3"/>
    <mergeCell ref="AE3:AK3"/>
    <mergeCell ref="AL3:AR3"/>
    <mergeCell ref="AO17:AX17"/>
    <mergeCell ref="AY17:BH17"/>
    <mergeCell ref="AO18:AX18"/>
    <mergeCell ref="AY18:BH18"/>
    <mergeCell ref="C19:I19"/>
    <mergeCell ref="J19:P19"/>
    <mergeCell ref="AO19:AX19"/>
    <mergeCell ref="AY19:BH19"/>
    <mergeCell ref="C15:H15"/>
    <mergeCell ref="I15:J15"/>
    <mergeCell ref="AO15:AX15"/>
    <mergeCell ref="AY15:BH15"/>
    <mergeCell ref="AO16:AX16"/>
    <mergeCell ref="AY16:BH16"/>
    <mergeCell ref="AO20:AX20"/>
  </mergeCells>
  <pageMargins left="0.7" right="0.7" top="0.78740157499999996" bottom="0.78740157499999996"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56"/>
  <sheetViews>
    <sheetView showGridLines="0" zoomScale="85" zoomScaleNormal="85" workbookViewId="0">
      <selection activeCell="AS5" sqref="AS5"/>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1" ht="36" customHeight="1" x14ac:dyDescent="0.35">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row>
    <row r="2" spans="2:61" ht="21" customHeight="1" thickBot="1" x14ac:dyDescent="0.3">
      <c r="C2" s="51" t="s">
        <v>115</v>
      </c>
      <c r="AF2" s="26"/>
      <c r="AG2" s="26"/>
      <c r="AH2" s="26"/>
      <c r="AI2" s="27"/>
      <c r="AJ2" s="334"/>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row>
    <row r="3" spans="2:61" ht="15.75" thickBot="1" x14ac:dyDescent="0.3">
      <c r="B3" s="26"/>
      <c r="C3" s="366" t="s">
        <v>96</v>
      </c>
      <c r="D3" s="367"/>
      <c r="E3" s="367"/>
      <c r="F3" s="367"/>
      <c r="G3" s="367"/>
      <c r="H3" s="367"/>
      <c r="I3" s="368"/>
      <c r="J3" s="367" t="s">
        <v>95</v>
      </c>
      <c r="K3" s="367"/>
      <c r="L3" s="367"/>
      <c r="M3" s="367"/>
      <c r="N3" s="367"/>
      <c r="O3" s="367"/>
      <c r="P3" s="367"/>
      <c r="Q3" s="366" t="s">
        <v>98</v>
      </c>
      <c r="R3" s="367"/>
      <c r="S3" s="367"/>
      <c r="T3" s="367"/>
      <c r="U3" s="367"/>
      <c r="V3" s="367"/>
      <c r="W3" s="368"/>
      <c r="X3" s="367" t="s">
        <v>109</v>
      </c>
      <c r="Y3" s="367"/>
      <c r="Z3" s="367"/>
      <c r="AA3" s="367"/>
      <c r="AB3" s="367"/>
      <c r="AC3" s="367"/>
      <c r="AD3" s="368"/>
      <c r="AF3" s="50" t="s">
        <v>94</v>
      </c>
      <c r="AG3" s="50" t="s">
        <v>94</v>
      </c>
      <c r="AH3" s="50" t="s">
        <v>94</v>
      </c>
      <c r="AI3" s="273"/>
      <c r="AJ3" s="338"/>
      <c r="AK3" s="338"/>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row>
    <row r="4" spans="2:61" ht="15" thickBot="1" x14ac:dyDescent="0.4">
      <c r="B4" s="26"/>
      <c r="C4" s="49" t="s">
        <v>27</v>
      </c>
      <c r="D4" s="48" t="s">
        <v>28</v>
      </c>
      <c r="E4" s="48" t="s">
        <v>29</v>
      </c>
      <c r="F4" s="48" t="s">
        <v>30</v>
      </c>
      <c r="G4" s="48" t="s">
        <v>31</v>
      </c>
      <c r="H4" s="48" t="s">
        <v>32</v>
      </c>
      <c r="I4" s="47" t="s">
        <v>33</v>
      </c>
      <c r="J4" s="48" t="s">
        <v>27</v>
      </c>
      <c r="K4" s="48" t="s">
        <v>28</v>
      </c>
      <c r="L4" s="48" t="s">
        <v>29</v>
      </c>
      <c r="M4" s="48" t="s">
        <v>30</v>
      </c>
      <c r="N4" s="48" t="s">
        <v>31</v>
      </c>
      <c r="O4" s="48" t="s">
        <v>32</v>
      </c>
      <c r="P4" s="48" t="s">
        <v>33</v>
      </c>
      <c r="Q4" s="49" t="s">
        <v>27</v>
      </c>
      <c r="R4" s="48" t="s">
        <v>28</v>
      </c>
      <c r="S4" s="48" t="s">
        <v>29</v>
      </c>
      <c r="T4" s="48" t="s">
        <v>30</v>
      </c>
      <c r="U4" s="48" t="s">
        <v>31</v>
      </c>
      <c r="V4" s="48" t="s">
        <v>32</v>
      </c>
      <c r="W4" s="47" t="s">
        <v>33</v>
      </c>
      <c r="X4" s="48" t="s">
        <v>27</v>
      </c>
      <c r="Y4" s="48" t="s">
        <v>28</v>
      </c>
      <c r="Z4" s="48" t="s">
        <v>29</v>
      </c>
      <c r="AA4" s="48" t="s">
        <v>30</v>
      </c>
      <c r="AB4" s="48" t="s">
        <v>31</v>
      </c>
      <c r="AC4" s="48" t="s">
        <v>32</v>
      </c>
      <c r="AD4" s="47" t="s">
        <v>33</v>
      </c>
      <c r="AF4" s="46" t="s">
        <v>34</v>
      </c>
      <c r="AG4" s="45" t="s">
        <v>35</v>
      </c>
      <c r="AH4" s="44" t="s">
        <v>36</v>
      </c>
      <c r="AI4" s="262"/>
      <c r="AJ4" s="335"/>
      <c r="AK4" s="335"/>
      <c r="AL4" s="334"/>
      <c r="AM4" s="337"/>
      <c r="AN4" s="337"/>
      <c r="AO4" s="337"/>
      <c r="AP4" s="336"/>
      <c r="AQ4" s="333"/>
      <c r="AR4" s="333"/>
      <c r="AS4" s="333"/>
      <c r="AT4" s="333"/>
      <c r="AU4" s="333"/>
      <c r="AV4" s="333"/>
      <c r="AW4" s="333"/>
      <c r="AX4" s="333"/>
      <c r="AY4" s="333"/>
      <c r="AZ4" s="333"/>
      <c r="BA4" s="333"/>
      <c r="BB4" s="333"/>
      <c r="BC4" s="333"/>
      <c r="BD4" s="333"/>
      <c r="BE4" s="333"/>
      <c r="BF4" s="333"/>
      <c r="BG4" s="333"/>
      <c r="BH4" s="333"/>
      <c r="BI4" s="333"/>
    </row>
    <row r="5" spans="2:61" ht="14.45" thickBot="1" x14ac:dyDescent="0.4">
      <c r="B5" s="256" t="s">
        <v>37</v>
      </c>
      <c r="C5" s="43" t="s">
        <v>34</v>
      </c>
      <c r="D5" s="141" t="s">
        <v>34</v>
      </c>
      <c r="E5" s="138" t="s">
        <v>35</v>
      </c>
      <c r="F5" s="139" t="s">
        <v>35</v>
      </c>
      <c r="G5" s="118" t="s">
        <v>36</v>
      </c>
      <c r="H5" s="118" t="s">
        <v>36</v>
      </c>
      <c r="I5" s="61"/>
      <c r="J5" s="80"/>
      <c r="K5" s="38"/>
      <c r="L5" s="42" t="s">
        <v>34</v>
      </c>
      <c r="M5" s="141" t="s">
        <v>34</v>
      </c>
      <c r="N5" s="138" t="s">
        <v>35</v>
      </c>
      <c r="O5" s="139" t="s">
        <v>35</v>
      </c>
      <c r="P5" s="124" t="s">
        <v>36</v>
      </c>
      <c r="Q5" s="119" t="s">
        <v>36</v>
      </c>
      <c r="R5" s="118" t="s">
        <v>36</v>
      </c>
      <c r="S5" s="62"/>
      <c r="T5" s="38"/>
      <c r="U5" s="42" t="s">
        <v>34</v>
      </c>
      <c r="V5" s="141" t="s">
        <v>34</v>
      </c>
      <c r="W5" s="37"/>
      <c r="X5" s="143" t="s">
        <v>35</v>
      </c>
      <c r="Y5" s="139" t="s">
        <v>35</v>
      </c>
      <c r="Z5" s="118" t="s">
        <v>36</v>
      </c>
      <c r="AA5" s="118" t="s">
        <v>36</v>
      </c>
      <c r="AB5" s="95"/>
      <c r="AC5" s="38"/>
      <c r="AD5" s="61"/>
      <c r="AF5" s="26">
        <f>COUNTIF($C5:$AD5,"F")</f>
        <v>6</v>
      </c>
      <c r="AG5" s="26">
        <f>COUNTIF($C5:$AD5,"S")</f>
        <v>6</v>
      </c>
      <c r="AH5" s="26">
        <f>COUNTIF($C5:$AD5,"N")</f>
        <v>7</v>
      </c>
      <c r="AI5" s="262"/>
      <c r="AJ5" s="335"/>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row>
    <row r="6" spans="2:61" ht="14.45" thickBot="1" x14ac:dyDescent="0.4">
      <c r="B6" s="256" t="s">
        <v>38</v>
      </c>
      <c r="C6" s="71"/>
      <c r="D6" s="56"/>
      <c r="E6" s="46" t="s">
        <v>34</v>
      </c>
      <c r="F6" s="132" t="s">
        <v>34</v>
      </c>
      <c r="G6" s="133" t="s">
        <v>35</v>
      </c>
      <c r="H6" s="134" t="s">
        <v>35</v>
      </c>
      <c r="I6" s="123" t="s">
        <v>36</v>
      </c>
      <c r="J6" s="136" t="s">
        <v>36</v>
      </c>
      <c r="K6" s="116" t="s">
        <v>36</v>
      </c>
      <c r="L6" s="59"/>
      <c r="M6" s="56"/>
      <c r="N6" s="46" t="s">
        <v>34</v>
      </c>
      <c r="O6" s="132" t="s">
        <v>34</v>
      </c>
      <c r="P6" s="70"/>
      <c r="Q6" s="135" t="s">
        <v>35</v>
      </c>
      <c r="R6" s="134" t="s">
        <v>35</v>
      </c>
      <c r="S6" s="116" t="s">
        <v>36</v>
      </c>
      <c r="T6" s="116" t="s">
        <v>36</v>
      </c>
      <c r="U6" s="93"/>
      <c r="V6" s="56"/>
      <c r="W6" s="68"/>
      <c r="X6" s="67" t="s">
        <v>34</v>
      </c>
      <c r="Y6" s="132" t="s">
        <v>34</v>
      </c>
      <c r="Z6" s="133" t="s">
        <v>35</v>
      </c>
      <c r="AA6" s="134" t="s">
        <v>35</v>
      </c>
      <c r="AB6" s="116" t="s">
        <v>36</v>
      </c>
      <c r="AC6" s="116" t="s">
        <v>36</v>
      </c>
      <c r="AD6" s="68"/>
      <c r="AF6" s="26">
        <f>COUNTIF($C6:$AD6,"F")</f>
        <v>6</v>
      </c>
      <c r="AG6" s="26">
        <f>COUNTIF($C6:$AD6,"S")</f>
        <v>6</v>
      </c>
      <c r="AH6" s="26">
        <f>COUNTIF($C6:$AD6,"N")</f>
        <v>7</v>
      </c>
      <c r="AI6" s="262"/>
      <c r="AJ6" s="335"/>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row>
    <row r="7" spans="2:61" ht="14.45" thickBot="1" x14ac:dyDescent="0.4">
      <c r="B7" s="256" t="s">
        <v>39</v>
      </c>
      <c r="C7" s="117" t="s">
        <v>36</v>
      </c>
      <c r="D7" s="116" t="s">
        <v>36</v>
      </c>
      <c r="E7" s="59"/>
      <c r="F7" s="56"/>
      <c r="G7" s="46" t="s">
        <v>34</v>
      </c>
      <c r="H7" s="132" t="s">
        <v>34</v>
      </c>
      <c r="I7" s="55"/>
      <c r="J7" s="137" t="s">
        <v>35</v>
      </c>
      <c r="K7" s="134" t="s">
        <v>35</v>
      </c>
      <c r="L7" s="116" t="s">
        <v>36</v>
      </c>
      <c r="M7" s="116" t="s">
        <v>36</v>
      </c>
      <c r="N7" s="93"/>
      <c r="O7" s="56"/>
      <c r="P7" s="58"/>
      <c r="Q7" s="57" t="s">
        <v>34</v>
      </c>
      <c r="R7" s="132" t="s">
        <v>34</v>
      </c>
      <c r="S7" s="133" t="s">
        <v>35</v>
      </c>
      <c r="T7" s="134" t="s">
        <v>35</v>
      </c>
      <c r="U7" s="116" t="s">
        <v>36</v>
      </c>
      <c r="V7" s="116" t="s">
        <v>36</v>
      </c>
      <c r="W7" s="68"/>
      <c r="X7" s="76"/>
      <c r="Y7" s="56"/>
      <c r="Z7" s="46" t="s">
        <v>34</v>
      </c>
      <c r="AA7" s="132" t="s">
        <v>34</v>
      </c>
      <c r="AB7" s="133" t="s">
        <v>35</v>
      </c>
      <c r="AC7" s="134" t="s">
        <v>35</v>
      </c>
      <c r="AD7" s="123" t="s">
        <v>36</v>
      </c>
      <c r="AF7" s="26">
        <f>COUNTIF($C7:$AD7,"F")</f>
        <v>6</v>
      </c>
      <c r="AG7" s="26">
        <f>COUNTIF($C7:$AD7,"S")</f>
        <v>6</v>
      </c>
      <c r="AH7" s="26">
        <f>COUNTIF($C7:$AD7,"N")</f>
        <v>7</v>
      </c>
      <c r="AI7" s="127"/>
      <c r="AJ7" s="335"/>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c r="BI7" s="333"/>
    </row>
    <row r="8" spans="2:61" ht="14.45" thickBot="1" x14ac:dyDescent="0.4">
      <c r="B8" s="256" t="s">
        <v>40</v>
      </c>
      <c r="C8" s="66" t="s">
        <v>35</v>
      </c>
      <c r="D8" s="129" t="s">
        <v>35</v>
      </c>
      <c r="E8" s="114" t="s">
        <v>36</v>
      </c>
      <c r="F8" s="114" t="s">
        <v>36</v>
      </c>
      <c r="G8" s="91"/>
      <c r="H8" s="33"/>
      <c r="I8" s="28"/>
      <c r="J8" s="54" t="s">
        <v>34</v>
      </c>
      <c r="K8" s="130" t="s">
        <v>34</v>
      </c>
      <c r="L8" s="128" t="s">
        <v>35</v>
      </c>
      <c r="M8" s="129" t="s">
        <v>35</v>
      </c>
      <c r="N8" s="114" t="s">
        <v>36</v>
      </c>
      <c r="O8" s="114" t="s">
        <v>36</v>
      </c>
      <c r="P8" s="65"/>
      <c r="Q8" s="144"/>
      <c r="R8" s="33"/>
      <c r="S8" s="30" t="s">
        <v>34</v>
      </c>
      <c r="T8" s="130" t="s">
        <v>34</v>
      </c>
      <c r="U8" s="128" t="s">
        <v>35</v>
      </c>
      <c r="V8" s="129" t="s">
        <v>35</v>
      </c>
      <c r="W8" s="122" t="s">
        <v>36</v>
      </c>
      <c r="X8" s="115" t="s">
        <v>36</v>
      </c>
      <c r="Y8" s="114" t="s">
        <v>36</v>
      </c>
      <c r="Z8" s="29"/>
      <c r="AA8" s="33"/>
      <c r="AB8" s="30" t="s">
        <v>34</v>
      </c>
      <c r="AC8" s="130" t="s">
        <v>34</v>
      </c>
      <c r="AD8" s="53"/>
      <c r="AF8" s="26">
        <f>COUNTIF($C8:$AD8,"F")</f>
        <v>6</v>
      </c>
      <c r="AG8" s="26">
        <f>COUNTIF($C8:$AD8,"S")</f>
        <v>6</v>
      </c>
      <c r="AH8" s="26">
        <f>COUNTIF($C8:$AD8,"N")</f>
        <v>7</v>
      </c>
      <c r="AI8" s="262"/>
      <c r="AJ8" s="335"/>
      <c r="AK8" s="335"/>
      <c r="AL8" s="334"/>
      <c r="AM8" s="335"/>
      <c r="AN8" s="335"/>
      <c r="AO8" s="335"/>
      <c r="AP8" s="336"/>
      <c r="AQ8" s="333"/>
      <c r="AR8" s="333"/>
      <c r="AS8" s="333"/>
      <c r="AT8" s="333"/>
      <c r="AU8" s="333"/>
      <c r="AV8" s="333"/>
      <c r="AW8" s="333"/>
      <c r="AX8" s="333"/>
      <c r="AY8" s="333"/>
      <c r="AZ8" s="333"/>
      <c r="BA8" s="333"/>
      <c r="BB8" s="333"/>
      <c r="BC8" s="333"/>
      <c r="BD8" s="333"/>
      <c r="BE8" s="333"/>
      <c r="BF8" s="333"/>
      <c r="BG8" s="333"/>
      <c r="BH8" s="333"/>
      <c r="BI8" s="333"/>
    </row>
    <row r="9" spans="2:61"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335"/>
      <c r="AK9" s="335"/>
      <c r="AL9" s="339"/>
      <c r="AM9" s="336"/>
      <c r="AN9" s="336"/>
      <c r="AO9" s="336"/>
      <c r="AP9" s="333"/>
      <c r="AQ9" s="339"/>
      <c r="AR9" s="339"/>
      <c r="AS9" s="339"/>
      <c r="AT9" s="339"/>
      <c r="AU9" s="339"/>
      <c r="AV9" s="339"/>
      <c r="AW9" s="339"/>
      <c r="AX9" s="339"/>
      <c r="AY9" s="339"/>
      <c r="AZ9" s="339"/>
      <c r="BA9" s="339"/>
      <c r="BB9" s="339"/>
      <c r="BC9" s="339"/>
      <c r="BD9" s="339"/>
      <c r="BE9" s="339"/>
      <c r="BF9" s="339"/>
      <c r="BG9" s="339"/>
      <c r="BH9" s="339"/>
      <c r="BI9" s="339"/>
    </row>
    <row r="10" spans="2:61"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row>
    <row r="11" spans="2:61"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1" s="78" customFormat="1" ht="19.5" customHeight="1" x14ac:dyDescent="0.35">
      <c r="B12" s="262"/>
      <c r="C12" s="362" t="s">
        <v>242</v>
      </c>
      <c r="D12" s="362"/>
      <c r="E12" s="362"/>
      <c r="F12" s="362"/>
      <c r="G12" s="362"/>
      <c r="H12" s="362"/>
      <c r="I12" s="262">
        <v>38</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$L25*$L27*$M35</f>
        <v>10799.600000000002</v>
      </c>
      <c r="AP12" s="364"/>
      <c r="AQ12" s="364"/>
      <c r="AR12" s="364"/>
      <c r="AS12" s="364"/>
      <c r="AT12" s="364"/>
      <c r="AU12" s="364"/>
      <c r="AV12" s="364"/>
      <c r="AW12" s="364"/>
      <c r="AX12" s="365"/>
      <c r="AY12" s="363">
        <f>$L26*$L27*$M35</f>
        <v>14523.600000000002</v>
      </c>
      <c r="AZ12" s="364"/>
      <c r="BA12" s="364"/>
      <c r="BB12" s="364"/>
      <c r="BC12" s="364"/>
      <c r="BD12" s="364"/>
      <c r="BE12" s="364"/>
      <c r="BF12" s="364"/>
      <c r="BG12" s="364"/>
      <c r="BH12" s="365"/>
    </row>
    <row r="13" spans="2:61" ht="19.5" customHeight="1" x14ac:dyDescent="0.25">
      <c r="C13" s="258" t="s">
        <v>243</v>
      </c>
      <c r="I13" s="26">
        <v>3</v>
      </c>
      <c r="AE13" s="277" t="s">
        <v>256</v>
      </c>
      <c r="AF13" s="278"/>
      <c r="AG13" s="278"/>
      <c r="AH13" s="278"/>
      <c r="AI13" s="278"/>
      <c r="AJ13" s="278"/>
      <c r="AK13" s="278"/>
      <c r="AL13" s="278"/>
      <c r="AM13" s="278"/>
      <c r="AN13" s="279"/>
      <c r="AO13" s="372">
        <f>$L27*$L28</f>
        <v>0</v>
      </c>
      <c r="AP13" s="373"/>
      <c r="AQ13" s="373"/>
      <c r="AR13" s="373"/>
      <c r="AS13" s="373"/>
      <c r="AT13" s="373"/>
      <c r="AU13" s="373"/>
      <c r="AV13" s="373"/>
      <c r="AW13" s="373"/>
      <c r="AX13" s="374"/>
      <c r="AY13" s="372">
        <f>$L27*$L28</f>
        <v>0</v>
      </c>
      <c r="AZ13" s="373"/>
      <c r="BA13" s="373"/>
      <c r="BB13" s="373"/>
      <c r="BC13" s="373"/>
      <c r="BD13" s="373"/>
      <c r="BE13" s="373"/>
      <c r="BF13" s="373"/>
      <c r="BG13" s="373"/>
      <c r="BH13" s="374"/>
    </row>
    <row r="14" spans="2:61" ht="19.5" customHeight="1" x14ac:dyDescent="0.25">
      <c r="C14" s="258" t="s">
        <v>244</v>
      </c>
      <c r="I14" s="26">
        <v>4</v>
      </c>
      <c r="AE14" s="277" t="s">
        <v>257</v>
      </c>
      <c r="AF14" s="278"/>
      <c r="AG14" s="278"/>
      <c r="AH14" s="278"/>
      <c r="AI14" s="278"/>
      <c r="AJ14" s="278"/>
      <c r="AK14" s="278"/>
      <c r="AL14" s="278"/>
      <c r="AM14" s="278"/>
      <c r="AN14" s="279"/>
      <c r="AO14" s="375">
        <f>$M39+$Q39+$U39</f>
        <v>6</v>
      </c>
      <c r="AP14" s="376"/>
      <c r="AQ14" s="376"/>
      <c r="AR14" s="376"/>
      <c r="AS14" s="376"/>
      <c r="AT14" s="376"/>
      <c r="AU14" s="376"/>
      <c r="AV14" s="376"/>
      <c r="AW14" s="376"/>
      <c r="AX14" s="377"/>
      <c r="AY14" s="375">
        <f>$M39+$Q39+$U39</f>
        <v>6</v>
      </c>
      <c r="AZ14" s="376"/>
      <c r="BA14" s="376"/>
      <c r="BB14" s="376"/>
      <c r="BC14" s="376"/>
      <c r="BD14" s="376"/>
      <c r="BE14" s="376"/>
      <c r="BF14" s="376"/>
      <c r="BG14" s="376"/>
      <c r="BH14" s="377"/>
    </row>
    <row r="15" spans="2:61" ht="19.5" customHeight="1" thickBot="1" x14ac:dyDescent="0.3">
      <c r="C15" s="125"/>
      <c r="AE15" s="280" t="s">
        <v>258</v>
      </c>
      <c r="AF15" s="281"/>
      <c r="AG15" s="281"/>
      <c r="AH15" s="281"/>
      <c r="AI15" s="281"/>
      <c r="AJ15" s="281"/>
      <c r="AK15" s="281"/>
      <c r="AL15" s="281"/>
      <c r="AM15" s="281"/>
      <c r="AN15" s="282"/>
      <c r="AO15" s="378">
        <f>$M39*$O39+$Q39*$S39+$U39*$W39</f>
        <v>48</v>
      </c>
      <c r="AP15" s="379"/>
      <c r="AQ15" s="379"/>
      <c r="AR15" s="379"/>
      <c r="AS15" s="379"/>
      <c r="AT15" s="379"/>
      <c r="AU15" s="379"/>
      <c r="AV15" s="379"/>
      <c r="AW15" s="379"/>
      <c r="AX15" s="380"/>
      <c r="AY15" s="378">
        <f>$M39*$O39+$Q39*$S39+$U39*$W39</f>
        <v>48</v>
      </c>
      <c r="AZ15" s="379"/>
      <c r="BA15" s="379"/>
      <c r="BB15" s="379"/>
      <c r="BC15" s="379"/>
      <c r="BD15" s="379"/>
      <c r="BE15" s="379"/>
      <c r="BF15" s="379"/>
      <c r="BG15" s="379"/>
      <c r="BH15" s="380"/>
    </row>
    <row r="16" spans="2:61"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IF($M$35="",0,(($L$25/$M$34*($M39*$O39+$Q39*$S39+$U39*$W39))*AO13))</f>
        <v>0</v>
      </c>
      <c r="AP16" s="370"/>
      <c r="AQ16" s="370"/>
      <c r="AR16" s="370"/>
      <c r="AS16" s="370"/>
      <c r="AT16" s="370"/>
      <c r="AU16" s="370"/>
      <c r="AV16" s="370"/>
      <c r="AW16" s="370"/>
      <c r="AX16" s="371"/>
      <c r="AY16" s="369">
        <f>IF($M$35="",0,(($L$26/$M$34*($M39*$O39+$Q39*$S39+$U39*$W39))*AY13))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$L$27*$L$29</f>
        <v>4.9000000000000004</v>
      </c>
      <c r="AP17" s="373"/>
      <c r="AQ17" s="373"/>
      <c r="AR17" s="373"/>
      <c r="AS17" s="373"/>
      <c r="AT17" s="373"/>
      <c r="AU17" s="373"/>
      <c r="AV17" s="373"/>
      <c r="AW17" s="373"/>
      <c r="AX17" s="374"/>
      <c r="AY17" s="372">
        <f>$L$27*$L$29</f>
        <v>4.9000000000000004</v>
      </c>
      <c r="AZ17" s="373"/>
      <c r="BA17" s="373"/>
      <c r="BB17" s="373"/>
      <c r="BC17" s="373"/>
      <c r="BD17" s="373"/>
      <c r="BE17" s="373"/>
      <c r="BF17" s="373"/>
      <c r="BG17" s="373"/>
      <c r="BH17" s="374"/>
    </row>
    <row r="18" spans="3:60" ht="19.5" customHeight="1" x14ac:dyDescent="0.25">
      <c r="C18" s="232" t="s">
        <v>133</v>
      </c>
      <c r="D18" s="514" t="s">
        <v>115</v>
      </c>
      <c r="E18" s="514"/>
      <c r="F18" s="514"/>
      <c r="G18" s="514"/>
      <c r="H18" s="514"/>
      <c r="I18" s="515"/>
      <c r="J18" s="232" t="s">
        <v>133</v>
      </c>
      <c r="K18" s="383" t="s">
        <v>215</v>
      </c>
      <c r="L18" s="383"/>
      <c r="M18" s="383"/>
      <c r="N18" s="383"/>
      <c r="O18" s="383"/>
      <c r="P18" s="383"/>
      <c r="AE18" s="277" t="s">
        <v>261</v>
      </c>
      <c r="AF18" s="278"/>
      <c r="AG18" s="278"/>
      <c r="AH18" s="278"/>
      <c r="AI18" s="278"/>
      <c r="AJ18" s="278"/>
      <c r="AK18" s="278"/>
      <c r="AL18" s="278"/>
      <c r="AM18" s="278"/>
      <c r="AN18" s="279"/>
      <c r="AO18" s="375">
        <f>$M40+$Q40+$U40</f>
        <v>7</v>
      </c>
      <c r="AP18" s="376"/>
      <c r="AQ18" s="376"/>
      <c r="AR18" s="376"/>
      <c r="AS18" s="376"/>
      <c r="AT18" s="376"/>
      <c r="AU18" s="376"/>
      <c r="AV18" s="376"/>
      <c r="AW18" s="376"/>
      <c r="AX18" s="377"/>
      <c r="AY18" s="375">
        <f>$M40+$Q40+$U40</f>
        <v>7</v>
      </c>
      <c r="AZ18" s="376"/>
      <c r="BA18" s="376"/>
      <c r="BB18" s="376"/>
      <c r="BC18" s="376"/>
      <c r="BD18" s="376"/>
      <c r="BE18" s="376"/>
      <c r="BF18" s="376"/>
      <c r="BG18" s="376"/>
      <c r="BH18" s="377"/>
    </row>
    <row r="19" spans="3:60" ht="19.5" customHeight="1" thickBot="1" x14ac:dyDescent="0.3">
      <c r="C19" s="232" t="s">
        <v>134</v>
      </c>
      <c r="D19" s="381" t="s">
        <v>212</v>
      </c>
      <c r="E19" s="381"/>
      <c r="F19" s="381"/>
      <c r="G19" s="381"/>
      <c r="H19" s="381"/>
      <c r="I19" s="382"/>
      <c r="J19" s="232"/>
      <c r="K19" s="383"/>
      <c r="L19" s="383"/>
      <c r="M19" s="383"/>
      <c r="N19" s="383"/>
      <c r="O19" s="383"/>
      <c r="P19" s="383"/>
      <c r="AE19" s="280" t="s">
        <v>262</v>
      </c>
      <c r="AF19" s="281"/>
      <c r="AG19" s="281"/>
      <c r="AH19" s="281"/>
      <c r="AI19" s="281"/>
      <c r="AJ19" s="281"/>
      <c r="AK19" s="281"/>
      <c r="AL19" s="281"/>
      <c r="AM19" s="281"/>
      <c r="AN19" s="282"/>
      <c r="AO19" s="378">
        <f>$M40*$O40+$Q40*$S40+$U40*$W40</f>
        <v>56</v>
      </c>
      <c r="AP19" s="379"/>
      <c r="AQ19" s="379"/>
      <c r="AR19" s="379"/>
      <c r="AS19" s="379"/>
      <c r="AT19" s="379"/>
      <c r="AU19" s="379"/>
      <c r="AV19" s="379"/>
      <c r="AW19" s="379"/>
      <c r="AX19" s="380"/>
      <c r="AY19" s="378">
        <f>$M40*$O40+$Q40*$S40+$U40*$W40</f>
        <v>56</v>
      </c>
      <c r="AZ19" s="379"/>
      <c r="BA19" s="379"/>
      <c r="BB19" s="379"/>
      <c r="BC19" s="379"/>
      <c r="BD19" s="379"/>
      <c r="BE19" s="379"/>
      <c r="BF19" s="379"/>
      <c r="BG19" s="379"/>
      <c r="BH19" s="380"/>
    </row>
    <row r="20" spans="3:60" ht="19.5" customHeight="1" thickTop="1" x14ac:dyDescent="0.25">
      <c r="C20" s="257"/>
      <c r="D20" s="381"/>
      <c r="E20" s="381"/>
      <c r="F20" s="381"/>
      <c r="G20" s="381"/>
      <c r="H20" s="381"/>
      <c r="I20" s="382"/>
      <c r="J20" s="232" t="s">
        <v>134</v>
      </c>
      <c r="K20" s="383" t="s">
        <v>197</v>
      </c>
      <c r="L20" s="383"/>
      <c r="M20" s="383"/>
      <c r="N20" s="383"/>
      <c r="O20" s="383"/>
      <c r="P20" s="383"/>
      <c r="AE20" s="283" t="s">
        <v>263</v>
      </c>
      <c r="AF20" s="284"/>
      <c r="AG20" s="284"/>
      <c r="AH20" s="284"/>
      <c r="AI20" s="284"/>
      <c r="AJ20" s="284"/>
      <c r="AK20" s="284"/>
      <c r="AL20" s="284"/>
      <c r="AM20" s="284"/>
      <c r="AN20" s="285"/>
      <c r="AO20" s="369">
        <f>IF($M$35="",0,(($L$25/$M$34*($M40*$O40+$Q40*$S40+$U40*$W40))*AO17))</f>
        <v>1989.4</v>
      </c>
      <c r="AP20" s="370"/>
      <c r="AQ20" s="370"/>
      <c r="AR20" s="370"/>
      <c r="AS20" s="370"/>
      <c r="AT20" s="370"/>
      <c r="AU20" s="370"/>
      <c r="AV20" s="370"/>
      <c r="AW20" s="370"/>
      <c r="AX20" s="371"/>
      <c r="AY20" s="369">
        <f>IF($M$35="",0,(($L$26/$M$34*($M40*$O40+$Q40*$S40+$U40*$W40))*AY17))</f>
        <v>2675.4</v>
      </c>
      <c r="AZ20" s="370"/>
      <c r="BA20" s="370"/>
      <c r="BB20" s="370"/>
      <c r="BC20" s="370"/>
      <c r="BD20" s="370"/>
      <c r="BE20" s="370"/>
      <c r="BF20" s="370"/>
      <c r="BG20" s="370"/>
      <c r="BH20" s="371"/>
    </row>
    <row r="21" spans="3:60" ht="19.5" customHeight="1" x14ac:dyDescent="0.25">
      <c r="C21" s="257"/>
      <c r="D21" s="259"/>
      <c r="E21" s="259"/>
      <c r="F21" s="259"/>
      <c r="G21" s="259"/>
      <c r="H21" s="259"/>
      <c r="I21" s="260"/>
      <c r="J21" s="257"/>
      <c r="K21" s="383"/>
      <c r="L21" s="383"/>
      <c r="M21" s="383"/>
      <c r="N21" s="383"/>
      <c r="O21" s="383"/>
      <c r="P21" s="383"/>
      <c r="AE21" s="277" t="s">
        <v>264</v>
      </c>
      <c r="AF21" s="278"/>
      <c r="AG21" s="278"/>
      <c r="AH21" s="278"/>
      <c r="AI21" s="278"/>
      <c r="AJ21" s="278"/>
      <c r="AK21" s="278"/>
      <c r="AL21" s="278"/>
      <c r="AM21" s="278"/>
      <c r="AN21" s="279"/>
      <c r="AO21" s="372">
        <f>$L27*$L30</f>
        <v>0</v>
      </c>
      <c r="AP21" s="373"/>
      <c r="AQ21" s="373"/>
      <c r="AR21" s="373"/>
      <c r="AS21" s="373"/>
      <c r="AT21" s="373"/>
      <c r="AU21" s="373"/>
      <c r="AV21" s="373"/>
      <c r="AW21" s="373"/>
      <c r="AX21" s="374"/>
      <c r="AY21" s="372">
        <f>$L27*$L30</f>
        <v>0</v>
      </c>
      <c r="AZ21" s="373"/>
      <c r="BA21" s="373"/>
      <c r="BB21" s="373"/>
      <c r="BC21" s="373"/>
      <c r="BD21" s="373"/>
      <c r="BE21" s="373"/>
      <c r="BF21" s="373"/>
      <c r="BG21" s="373"/>
      <c r="BH21" s="374"/>
    </row>
    <row r="22" spans="3:60" ht="19.5" customHeight="1" x14ac:dyDescent="0.25">
      <c r="C22" s="257"/>
      <c r="D22" s="225"/>
      <c r="E22" s="225"/>
      <c r="F22" s="225"/>
      <c r="G22" s="225"/>
      <c r="H22" s="225"/>
      <c r="I22" s="225"/>
      <c r="J22" s="259"/>
      <c r="K22" s="257"/>
      <c r="L22" s="257"/>
      <c r="M22" s="257"/>
      <c r="N22" s="257"/>
      <c r="O22" s="257"/>
      <c r="P22" s="257"/>
      <c r="AE22" s="277" t="s">
        <v>265</v>
      </c>
      <c r="AF22" s="278"/>
      <c r="AG22" s="278"/>
      <c r="AH22" s="278"/>
      <c r="AI22" s="278"/>
      <c r="AJ22" s="278"/>
      <c r="AK22" s="278"/>
      <c r="AL22" s="278"/>
      <c r="AM22" s="278"/>
      <c r="AN22" s="279"/>
      <c r="AO22" s="375">
        <f>$Q41</f>
        <v>3</v>
      </c>
      <c r="AP22" s="376"/>
      <c r="AQ22" s="376"/>
      <c r="AR22" s="376"/>
      <c r="AS22" s="376"/>
      <c r="AT22" s="376"/>
      <c r="AU22" s="376"/>
      <c r="AV22" s="376"/>
      <c r="AW22" s="376"/>
      <c r="AX22" s="377"/>
      <c r="AY22" s="375">
        <f>$Q41</f>
        <v>3</v>
      </c>
      <c r="AZ22" s="376"/>
      <c r="BA22" s="376"/>
      <c r="BB22" s="376"/>
      <c r="BC22" s="376"/>
      <c r="BD22" s="376"/>
      <c r="BE22" s="376"/>
      <c r="BF22" s="376"/>
      <c r="BG22" s="376"/>
      <c r="BH22" s="377"/>
    </row>
    <row r="23" spans="3:60" ht="19.5" customHeight="1" thickBot="1" x14ac:dyDescent="0.3">
      <c r="C23" s="261" t="s">
        <v>281</v>
      </c>
      <c r="D23" s="255"/>
      <c r="E23" s="255"/>
      <c r="F23" s="255"/>
      <c r="G23" s="255"/>
      <c r="H23" s="255"/>
      <c r="I23" s="255"/>
      <c r="J23" s="257"/>
      <c r="K23" s="257"/>
      <c r="L23" s="257"/>
      <c r="M23" s="257"/>
      <c r="N23" s="257"/>
      <c r="O23" s="257"/>
      <c r="P23" s="257"/>
      <c r="AE23" s="280" t="s">
        <v>266</v>
      </c>
      <c r="AF23" s="281"/>
      <c r="AG23" s="281"/>
      <c r="AH23" s="281"/>
      <c r="AI23" s="281"/>
      <c r="AJ23" s="281"/>
      <c r="AK23" s="281"/>
      <c r="AL23" s="281"/>
      <c r="AM23" s="281"/>
      <c r="AN23" s="282"/>
      <c r="AO23" s="378">
        <f>$Q38*$S38+$Q39*$S39+$Q40*$S40</f>
        <v>24</v>
      </c>
      <c r="AP23" s="379"/>
      <c r="AQ23" s="379"/>
      <c r="AR23" s="379"/>
      <c r="AS23" s="379"/>
      <c r="AT23" s="379"/>
      <c r="AU23" s="379"/>
      <c r="AV23" s="379"/>
      <c r="AW23" s="379"/>
      <c r="AX23" s="380"/>
      <c r="AY23" s="378">
        <f>$Q38*$S38+$Q39*$S39+$Q40*$S40</f>
        <v>24</v>
      </c>
      <c r="AZ23" s="379"/>
      <c r="BA23" s="379"/>
      <c r="BB23" s="379"/>
      <c r="BC23" s="379"/>
      <c r="BD23" s="379"/>
      <c r="BE23" s="379"/>
      <c r="BF23" s="379"/>
      <c r="BG23" s="379"/>
      <c r="BH23" s="380"/>
    </row>
    <row r="24" spans="3:60" ht="19.5" customHeight="1" thickTop="1" thickBot="1" x14ac:dyDescent="0.3">
      <c r="C24" s="257"/>
      <c r="D24" s="257"/>
      <c r="E24" s="257"/>
      <c r="F24" s="257"/>
      <c r="G24" s="257"/>
      <c r="H24" s="257"/>
      <c r="I24" s="257"/>
      <c r="J24" s="257"/>
      <c r="K24" s="257"/>
      <c r="L24" s="257"/>
      <c r="M24" s="257"/>
      <c r="N24" s="257"/>
      <c r="O24" s="257"/>
      <c r="P24" s="257"/>
      <c r="AE24" s="283" t="s">
        <v>267</v>
      </c>
      <c r="AF24" s="284"/>
      <c r="AG24" s="284"/>
      <c r="AH24" s="284"/>
      <c r="AI24" s="284"/>
      <c r="AJ24" s="284"/>
      <c r="AK24" s="284"/>
      <c r="AL24" s="284"/>
      <c r="AM24" s="284"/>
      <c r="AN24" s="285"/>
      <c r="AO24" s="369">
        <f>IF($M$35="",0,(($L$25/$M$34*($Q38*$S38+$Q39*$S39+$Q40*$S40))*AO21))</f>
        <v>0</v>
      </c>
      <c r="AP24" s="370"/>
      <c r="AQ24" s="370"/>
      <c r="AR24" s="370"/>
      <c r="AS24" s="370"/>
      <c r="AT24" s="370"/>
      <c r="AU24" s="370"/>
      <c r="AV24" s="370"/>
      <c r="AW24" s="370"/>
      <c r="AX24" s="371"/>
      <c r="AY24" s="369">
        <f>IF($M$35="",0,(($L$26/$M$34*($Q38*$S38+$Q39*$S39+$Q40*$S40))*AY21))</f>
        <v>0</v>
      </c>
      <c r="AZ24" s="370"/>
      <c r="BA24" s="370"/>
      <c r="BB24" s="370"/>
      <c r="BC24" s="370"/>
      <c r="BD24" s="370"/>
      <c r="BE24" s="370"/>
      <c r="BF24" s="370"/>
      <c r="BG24" s="370"/>
      <c r="BH24" s="371"/>
    </row>
    <row r="25" spans="3:60" ht="19.5" customHeight="1" x14ac:dyDescent="0.25">
      <c r="C25" s="443" t="s">
        <v>279</v>
      </c>
      <c r="D25" s="444"/>
      <c r="E25" s="444"/>
      <c r="F25" s="444"/>
      <c r="G25" s="444"/>
      <c r="H25" s="444"/>
      <c r="I25" s="444"/>
      <c r="J25" s="444"/>
      <c r="K25" s="445"/>
      <c r="L25" s="452">
        <f>Schichtplanrechner!$K$18</f>
        <v>29</v>
      </c>
      <c r="M25" s="453"/>
      <c r="N25" s="454"/>
      <c r="O25" s="257"/>
      <c r="AE25" s="277" t="s">
        <v>268</v>
      </c>
      <c r="AF25" s="278"/>
      <c r="AG25" s="278"/>
      <c r="AH25" s="278"/>
      <c r="AI25" s="278"/>
      <c r="AJ25" s="278"/>
      <c r="AK25" s="278"/>
      <c r="AL25" s="278"/>
      <c r="AM25" s="278"/>
      <c r="AN25" s="279"/>
      <c r="AO25" s="372">
        <f>$L27*$L31</f>
        <v>9.8000000000000007</v>
      </c>
      <c r="AP25" s="373"/>
      <c r="AQ25" s="373"/>
      <c r="AR25" s="373"/>
      <c r="AS25" s="373"/>
      <c r="AT25" s="373"/>
      <c r="AU25" s="373"/>
      <c r="AV25" s="373"/>
      <c r="AW25" s="373"/>
      <c r="AX25" s="374"/>
      <c r="AY25" s="372">
        <f>$L27*$L31</f>
        <v>9.8000000000000007</v>
      </c>
      <c r="AZ25" s="373"/>
      <c r="BA25" s="373"/>
      <c r="BB25" s="373"/>
      <c r="BC25" s="373"/>
      <c r="BD25" s="373"/>
      <c r="BE25" s="373"/>
      <c r="BF25" s="373"/>
      <c r="BG25" s="373"/>
      <c r="BH25" s="374"/>
    </row>
    <row r="26" spans="3:60" ht="19.5" customHeight="1" x14ac:dyDescent="0.25">
      <c r="C26" s="455" t="s">
        <v>280</v>
      </c>
      <c r="D26" s="456"/>
      <c r="E26" s="456"/>
      <c r="F26" s="456"/>
      <c r="G26" s="456"/>
      <c r="H26" s="456"/>
      <c r="I26" s="456"/>
      <c r="J26" s="456"/>
      <c r="K26" s="457"/>
      <c r="L26" s="458">
        <f>Schichtplanrechner!$P$17</f>
        <v>39</v>
      </c>
      <c r="M26" s="459"/>
      <c r="N26" s="460"/>
      <c r="O26" s="257"/>
      <c r="AE26" s="277" t="s">
        <v>269</v>
      </c>
      <c r="AF26" s="278"/>
      <c r="AG26" s="278"/>
      <c r="AH26" s="278"/>
      <c r="AI26" s="278"/>
      <c r="AJ26" s="278"/>
      <c r="AK26" s="278"/>
      <c r="AL26" s="278"/>
      <c r="AM26" s="278"/>
      <c r="AN26" s="279"/>
      <c r="AO26" s="375">
        <f>$U41</f>
        <v>1</v>
      </c>
      <c r="AP26" s="376"/>
      <c r="AQ26" s="376"/>
      <c r="AR26" s="376"/>
      <c r="AS26" s="376"/>
      <c r="AT26" s="376"/>
      <c r="AU26" s="376"/>
      <c r="AV26" s="376"/>
      <c r="AW26" s="376"/>
      <c r="AX26" s="377"/>
      <c r="AY26" s="375">
        <f>$U41</f>
        <v>1</v>
      </c>
      <c r="AZ26" s="376"/>
      <c r="BA26" s="376"/>
      <c r="BB26" s="376"/>
      <c r="BC26" s="376"/>
      <c r="BD26" s="376"/>
      <c r="BE26" s="376"/>
      <c r="BF26" s="376"/>
      <c r="BG26" s="376"/>
      <c r="BH26" s="377"/>
    </row>
    <row r="27" spans="3:60" ht="19.5" customHeight="1" thickBot="1" x14ac:dyDescent="0.3">
      <c r="C27" s="386" t="s">
        <v>246</v>
      </c>
      <c r="D27" s="387"/>
      <c r="E27" s="387"/>
      <c r="F27" s="387"/>
      <c r="G27" s="387"/>
      <c r="H27" s="387"/>
      <c r="I27" s="387"/>
      <c r="J27" s="387"/>
      <c r="K27" s="388"/>
      <c r="L27" s="389">
        <f>Schichtplanrechner!$P$23</f>
        <v>9.8000000000000007</v>
      </c>
      <c r="M27" s="390"/>
      <c r="N27" s="391"/>
      <c r="O27" s="257"/>
      <c r="AE27" s="280" t="s">
        <v>270</v>
      </c>
      <c r="AF27" s="281"/>
      <c r="AG27" s="281"/>
      <c r="AH27" s="281"/>
      <c r="AI27" s="281"/>
      <c r="AJ27" s="281"/>
      <c r="AK27" s="281"/>
      <c r="AL27" s="281"/>
      <c r="AM27" s="281"/>
      <c r="AN27" s="282"/>
      <c r="AO27" s="378">
        <f>$U38*$W38+$U39*$W39+$U40*$W40</f>
        <v>8</v>
      </c>
      <c r="AP27" s="379"/>
      <c r="AQ27" s="379"/>
      <c r="AR27" s="379"/>
      <c r="AS27" s="379"/>
      <c r="AT27" s="379"/>
      <c r="AU27" s="379"/>
      <c r="AV27" s="379"/>
      <c r="AW27" s="379"/>
      <c r="AX27" s="380"/>
      <c r="AY27" s="378">
        <f>$U38*$W38+$U39*$W39+$U40*$W40</f>
        <v>8</v>
      </c>
      <c r="AZ27" s="379"/>
      <c r="BA27" s="379"/>
      <c r="BB27" s="379"/>
      <c r="BC27" s="379"/>
      <c r="BD27" s="379"/>
      <c r="BE27" s="379"/>
      <c r="BF27" s="379"/>
      <c r="BG27" s="379"/>
      <c r="BH27" s="380"/>
    </row>
    <row r="28" spans="3:60" ht="19.5" customHeight="1" thickTop="1" thickBot="1" x14ac:dyDescent="0.3">
      <c r="C28" s="386" t="s">
        <v>247</v>
      </c>
      <c r="D28" s="387"/>
      <c r="E28" s="387"/>
      <c r="F28" s="387"/>
      <c r="G28" s="387"/>
      <c r="H28" s="387"/>
      <c r="I28" s="387"/>
      <c r="J28" s="387"/>
      <c r="K28" s="388"/>
      <c r="L28" s="404">
        <f>Schichtplanrechner!$P$24</f>
        <v>0</v>
      </c>
      <c r="M28" s="405"/>
      <c r="N28" s="406"/>
      <c r="O28" s="257"/>
      <c r="AE28" s="286" t="s">
        <v>271</v>
      </c>
      <c r="AF28" s="287"/>
      <c r="AG28" s="287"/>
      <c r="AH28" s="287"/>
      <c r="AI28" s="287"/>
      <c r="AJ28" s="287"/>
      <c r="AK28" s="287"/>
      <c r="AL28" s="287"/>
      <c r="AM28" s="287"/>
      <c r="AN28" s="288"/>
      <c r="AO28" s="392">
        <f>IF($M$35="",0,(($L$25/$M$34*($U38*$W38+$U39*$W39+$U40*$W40))*AO25))</f>
        <v>568.40000000000009</v>
      </c>
      <c r="AP28" s="393"/>
      <c r="AQ28" s="393"/>
      <c r="AR28" s="393"/>
      <c r="AS28" s="393"/>
      <c r="AT28" s="393"/>
      <c r="AU28" s="393"/>
      <c r="AV28" s="393"/>
      <c r="AW28" s="393"/>
      <c r="AX28" s="394"/>
      <c r="AY28" s="392">
        <f>IF($M$35="",0,(($L$26/$M$34*($U38*$W38+$U39*$W39+$U40*$W40))*AY25))</f>
        <v>764.40000000000009</v>
      </c>
      <c r="AZ28" s="393"/>
      <c r="BA28" s="393"/>
      <c r="BB28" s="393"/>
      <c r="BC28" s="393"/>
      <c r="BD28" s="393"/>
      <c r="BE28" s="393"/>
      <c r="BF28" s="393"/>
      <c r="BG28" s="393"/>
      <c r="BH28" s="394"/>
    </row>
    <row r="29" spans="3:60" ht="19.5" customHeight="1" thickTop="1" x14ac:dyDescent="0.25">
      <c r="C29" s="386" t="s">
        <v>248</v>
      </c>
      <c r="D29" s="387"/>
      <c r="E29" s="387"/>
      <c r="F29" s="387"/>
      <c r="G29" s="387"/>
      <c r="H29" s="387"/>
      <c r="I29" s="387"/>
      <c r="J29" s="387"/>
      <c r="K29" s="388"/>
      <c r="L29" s="404">
        <f>Schichtplanrechner!$P$25</f>
        <v>0.5</v>
      </c>
      <c r="M29" s="405"/>
      <c r="N29" s="406"/>
      <c r="O29" s="257"/>
      <c r="AE29" s="283" t="s">
        <v>272</v>
      </c>
      <c r="AF29" s="284"/>
      <c r="AG29" s="284"/>
      <c r="AH29" s="284"/>
      <c r="AI29" s="284"/>
      <c r="AJ29" s="284"/>
      <c r="AK29" s="284"/>
      <c r="AL29" s="284"/>
      <c r="AM29" s="284"/>
      <c r="AN29" s="285"/>
      <c r="AO29" s="369">
        <f>AO12+AO16+AO20+AO24+AO28</f>
        <v>13357.400000000001</v>
      </c>
      <c r="AP29" s="370"/>
      <c r="AQ29" s="370"/>
      <c r="AR29" s="370"/>
      <c r="AS29" s="370"/>
      <c r="AT29" s="370"/>
      <c r="AU29" s="370"/>
      <c r="AV29" s="370"/>
      <c r="AW29" s="370"/>
      <c r="AX29" s="371"/>
      <c r="AY29" s="369">
        <f>AY12+AY16+AY20+AY24+AY28</f>
        <v>17963.400000000005</v>
      </c>
      <c r="AZ29" s="370"/>
      <c r="BA29" s="370"/>
      <c r="BB29" s="370"/>
      <c r="BC29" s="370"/>
      <c r="BD29" s="370"/>
      <c r="BE29" s="370"/>
      <c r="BF29" s="370"/>
      <c r="BG29" s="370"/>
      <c r="BH29" s="371"/>
    </row>
    <row r="30" spans="3:60" ht="19.5" customHeight="1" x14ac:dyDescent="0.25">
      <c r="C30" s="386" t="s">
        <v>249</v>
      </c>
      <c r="D30" s="387"/>
      <c r="E30" s="387"/>
      <c r="F30" s="387"/>
      <c r="G30" s="387"/>
      <c r="H30" s="387"/>
      <c r="I30" s="387"/>
      <c r="J30" s="387"/>
      <c r="K30" s="388"/>
      <c r="L30" s="404">
        <f>Schichtplanrechner!$P$26</f>
        <v>0</v>
      </c>
      <c r="M30" s="405"/>
      <c r="N30" s="406"/>
      <c r="AE30" s="289" t="s">
        <v>273</v>
      </c>
      <c r="AF30" s="290"/>
      <c r="AG30" s="290"/>
      <c r="AH30" s="290"/>
      <c r="AI30" s="290"/>
      <c r="AJ30" s="290"/>
      <c r="AK30" s="290"/>
      <c r="AL30" s="290"/>
      <c r="AM30" s="290"/>
      <c r="AN30" s="291"/>
      <c r="AO30" s="407">
        <f>AO29*13</f>
        <v>173646.2</v>
      </c>
      <c r="AP30" s="408"/>
      <c r="AQ30" s="408"/>
      <c r="AR30" s="408"/>
      <c r="AS30" s="408"/>
      <c r="AT30" s="408"/>
      <c r="AU30" s="408"/>
      <c r="AV30" s="408"/>
      <c r="AW30" s="408"/>
      <c r="AX30" s="409"/>
      <c r="AY30" s="407">
        <f>AY29*13</f>
        <v>233524.20000000007</v>
      </c>
      <c r="AZ30" s="408"/>
      <c r="BA30" s="408"/>
      <c r="BB30" s="408"/>
      <c r="BC30" s="408"/>
      <c r="BD30" s="408"/>
      <c r="BE30" s="408"/>
      <c r="BF30" s="408"/>
      <c r="BG30" s="408"/>
      <c r="BH30" s="409"/>
    </row>
    <row r="31" spans="3:60" ht="19.5" customHeight="1" thickBot="1" x14ac:dyDescent="0.3">
      <c r="C31" s="398" t="s">
        <v>250</v>
      </c>
      <c r="D31" s="399"/>
      <c r="E31" s="399"/>
      <c r="F31" s="399"/>
      <c r="G31" s="399"/>
      <c r="H31" s="399"/>
      <c r="I31" s="399"/>
      <c r="J31" s="399"/>
      <c r="K31" s="400"/>
      <c r="L31" s="401">
        <f>Schichtplanrechner!$P$27</f>
        <v>1</v>
      </c>
      <c r="M31" s="402"/>
      <c r="N31" s="403"/>
      <c r="AE31" s="292" t="s">
        <v>274</v>
      </c>
      <c r="AF31" s="293"/>
      <c r="AG31" s="293"/>
      <c r="AH31" s="293"/>
      <c r="AI31" s="293"/>
      <c r="AJ31" s="293"/>
      <c r="AK31" s="293"/>
      <c r="AL31" s="293"/>
      <c r="AM31" s="293"/>
      <c r="AN31" s="294"/>
      <c r="AO31" s="395">
        <f>AO30*4</f>
        <v>694584.8</v>
      </c>
      <c r="AP31" s="396"/>
      <c r="AQ31" s="396"/>
      <c r="AR31" s="396"/>
      <c r="AS31" s="396"/>
      <c r="AT31" s="396"/>
      <c r="AU31" s="396"/>
      <c r="AV31" s="396"/>
      <c r="AW31" s="396"/>
      <c r="AX31" s="397"/>
      <c r="AY31" s="395">
        <f>AY30*4</f>
        <v>934096.80000000028</v>
      </c>
      <c r="AZ31" s="396"/>
      <c r="BA31" s="396"/>
      <c r="BB31" s="396"/>
      <c r="BC31" s="396"/>
      <c r="BD31" s="396"/>
      <c r="BE31" s="396"/>
      <c r="BF31" s="396"/>
      <c r="BG31" s="396"/>
      <c r="BH31" s="397"/>
    </row>
    <row r="32" spans="3:60" ht="19.5" customHeight="1" x14ac:dyDescent="0.25"/>
    <row r="33" spans="2:56" ht="19.5" customHeight="1" thickBot="1" x14ac:dyDescent="0.3">
      <c r="C33" s="245"/>
      <c r="D33" s="8"/>
      <c r="E33" s="8"/>
      <c r="F33" s="8"/>
      <c r="G33" s="8"/>
      <c r="H33" s="8"/>
      <c r="I33" s="8"/>
    </row>
    <row r="34" spans="2:56" ht="19.5" customHeight="1" x14ac:dyDescent="0.25">
      <c r="C34" s="443" t="s">
        <v>244</v>
      </c>
      <c r="D34" s="444"/>
      <c r="E34" s="444"/>
      <c r="F34" s="444"/>
      <c r="G34" s="444"/>
      <c r="H34" s="444"/>
      <c r="I34" s="444"/>
      <c r="J34" s="444"/>
      <c r="K34" s="444"/>
      <c r="L34" s="445"/>
      <c r="M34" s="449">
        <f>I14</f>
        <v>4</v>
      </c>
      <c r="N34" s="450"/>
      <c r="O34" s="450"/>
      <c r="P34" s="450"/>
      <c r="Q34" s="450"/>
      <c r="R34" s="450"/>
      <c r="S34" s="450"/>
      <c r="T34" s="450"/>
      <c r="U34" s="450"/>
      <c r="V34" s="450"/>
      <c r="W34" s="450"/>
      <c r="X34" s="451"/>
    </row>
    <row r="35" spans="2:56" ht="19.5" customHeight="1" x14ac:dyDescent="0.25">
      <c r="C35" s="386" t="s">
        <v>251</v>
      </c>
      <c r="D35" s="387"/>
      <c r="E35" s="387"/>
      <c r="F35" s="387"/>
      <c r="G35" s="387"/>
      <c r="H35" s="387"/>
      <c r="I35" s="387"/>
      <c r="J35" s="387"/>
      <c r="K35" s="387"/>
      <c r="L35" s="388"/>
      <c r="M35" s="414">
        <f>I12</f>
        <v>38</v>
      </c>
      <c r="N35" s="415"/>
      <c r="O35" s="415"/>
      <c r="P35" s="415"/>
      <c r="Q35" s="415"/>
      <c r="R35" s="415"/>
      <c r="S35" s="415"/>
      <c r="T35" s="415"/>
      <c r="U35" s="415"/>
      <c r="V35" s="415"/>
      <c r="W35" s="415"/>
      <c r="X35" s="416"/>
    </row>
    <row r="36" spans="2:56" ht="19.5" customHeight="1" thickBot="1" x14ac:dyDescent="0.3">
      <c r="C36" s="417" t="s">
        <v>283</v>
      </c>
      <c r="D36" s="418"/>
      <c r="E36" s="418"/>
      <c r="F36" s="418"/>
      <c r="G36" s="418"/>
      <c r="H36" s="418"/>
      <c r="I36" s="418"/>
      <c r="J36" s="418"/>
      <c r="K36" s="418"/>
      <c r="L36" s="419"/>
      <c r="M36" s="446" t="s">
        <v>252</v>
      </c>
      <c r="N36" s="447"/>
      <c r="O36" s="447"/>
      <c r="P36" s="448"/>
      <c r="Q36" s="446" t="s">
        <v>32</v>
      </c>
      <c r="R36" s="447"/>
      <c r="S36" s="447"/>
      <c r="T36" s="448"/>
      <c r="U36" s="446" t="s">
        <v>33</v>
      </c>
      <c r="V36" s="447"/>
      <c r="W36" s="447"/>
      <c r="X36" s="448"/>
    </row>
    <row r="37" spans="2:56" ht="19.5" customHeight="1" thickBot="1" x14ac:dyDescent="0.3">
      <c r="C37" s="424"/>
      <c r="D37" s="425"/>
      <c r="E37" s="425"/>
      <c r="F37" s="425"/>
      <c r="G37" s="425"/>
      <c r="H37" s="425"/>
      <c r="I37" s="425"/>
      <c r="J37" s="425"/>
      <c r="K37" s="425"/>
      <c r="L37" s="426"/>
      <c r="M37" s="420" t="s">
        <v>253</v>
      </c>
      <c r="N37" s="421"/>
      <c r="O37" s="422" t="s">
        <v>254</v>
      </c>
      <c r="P37" s="423"/>
      <c r="Q37" s="420" t="s">
        <v>253</v>
      </c>
      <c r="R37" s="421"/>
      <c r="S37" s="422" t="s">
        <v>254</v>
      </c>
      <c r="T37" s="423"/>
      <c r="U37" s="420" t="s">
        <v>253</v>
      </c>
      <c r="V37" s="421"/>
      <c r="W37" s="422" t="s">
        <v>254</v>
      </c>
      <c r="X37" s="423"/>
    </row>
    <row r="38" spans="2:56" ht="19.5" customHeight="1" x14ac:dyDescent="0.25">
      <c r="C38" s="427" t="s">
        <v>0</v>
      </c>
      <c r="D38" s="428"/>
      <c r="E38" s="428"/>
      <c r="F38" s="428"/>
      <c r="G38" s="428"/>
      <c r="H38" s="428"/>
      <c r="I38" s="428"/>
      <c r="J38" s="428"/>
      <c r="K38" s="428"/>
      <c r="L38" s="429"/>
      <c r="M38" s="410">
        <v>5</v>
      </c>
      <c r="N38" s="411"/>
      <c r="O38" s="412">
        <v>8</v>
      </c>
      <c r="P38" s="413"/>
      <c r="Q38" s="410">
        <v>1</v>
      </c>
      <c r="R38" s="411"/>
      <c r="S38" s="412">
        <v>8</v>
      </c>
      <c r="T38" s="413"/>
      <c r="U38" s="410">
        <v>0</v>
      </c>
      <c r="V38" s="411"/>
      <c r="W38" s="412">
        <v>0</v>
      </c>
      <c r="X38" s="413"/>
    </row>
    <row r="39" spans="2:56" ht="19.5" customHeight="1" x14ac:dyDescent="0.25">
      <c r="C39" s="386" t="s">
        <v>1</v>
      </c>
      <c r="D39" s="387"/>
      <c r="E39" s="387"/>
      <c r="F39" s="387"/>
      <c r="G39" s="387"/>
      <c r="H39" s="387"/>
      <c r="I39" s="387"/>
      <c r="J39" s="387"/>
      <c r="K39" s="387"/>
      <c r="L39" s="388"/>
      <c r="M39" s="474">
        <v>5</v>
      </c>
      <c r="N39" s="475"/>
      <c r="O39" s="484">
        <v>8</v>
      </c>
      <c r="P39" s="485"/>
      <c r="Q39" s="474">
        <v>1</v>
      </c>
      <c r="R39" s="475"/>
      <c r="S39" s="484">
        <v>8</v>
      </c>
      <c r="T39" s="485"/>
      <c r="U39" s="474">
        <v>0</v>
      </c>
      <c r="V39" s="475"/>
      <c r="W39" s="484">
        <v>0</v>
      </c>
      <c r="X39" s="485"/>
    </row>
    <row r="40" spans="2:56" ht="19.5" customHeight="1" thickBot="1" x14ac:dyDescent="0.3">
      <c r="C40" s="398" t="s">
        <v>2</v>
      </c>
      <c r="D40" s="399"/>
      <c r="E40" s="399"/>
      <c r="F40" s="399"/>
      <c r="G40" s="399"/>
      <c r="H40" s="399"/>
      <c r="I40" s="399"/>
      <c r="J40" s="399"/>
      <c r="K40" s="399"/>
      <c r="L40" s="400"/>
      <c r="M40" s="464">
        <v>5</v>
      </c>
      <c r="N40" s="465"/>
      <c r="O40" s="462">
        <v>8</v>
      </c>
      <c r="P40" s="463"/>
      <c r="Q40" s="464">
        <v>1</v>
      </c>
      <c r="R40" s="465"/>
      <c r="S40" s="462">
        <v>8</v>
      </c>
      <c r="T40" s="463"/>
      <c r="U40" s="464">
        <v>1</v>
      </c>
      <c r="V40" s="465"/>
      <c r="W40" s="462">
        <v>8</v>
      </c>
      <c r="X40" s="463"/>
    </row>
    <row r="41" spans="2:56" ht="19.5" customHeight="1" thickBot="1" x14ac:dyDescent="0.3">
      <c r="C41" s="438" t="s">
        <v>275</v>
      </c>
      <c r="D41" s="439"/>
      <c r="E41" s="439"/>
      <c r="F41" s="439"/>
      <c r="G41" s="439"/>
      <c r="H41" s="439"/>
      <c r="I41" s="439"/>
      <c r="J41" s="439"/>
      <c r="K41" s="439"/>
      <c r="L41" s="440"/>
      <c r="M41" s="441">
        <f>SUM(M38:N40)</f>
        <v>15</v>
      </c>
      <c r="N41" s="442"/>
      <c r="O41" s="479">
        <f>SUM(O38:P40)</f>
        <v>24</v>
      </c>
      <c r="P41" s="480"/>
      <c r="Q41" s="481">
        <f>SUM(Q38:R40)</f>
        <v>3</v>
      </c>
      <c r="R41" s="479"/>
      <c r="S41" s="479">
        <f>SUM(S38:T40)</f>
        <v>24</v>
      </c>
      <c r="T41" s="480"/>
      <c r="U41" s="481">
        <f>SUM(U38:V40)</f>
        <v>1</v>
      </c>
      <c r="V41" s="479"/>
      <c r="W41" s="479">
        <f>SUM(W38:X40)</f>
        <v>8</v>
      </c>
      <c r="X41" s="482"/>
    </row>
    <row r="42" spans="2:56" ht="19.5" customHeight="1" x14ac:dyDescent="0.25">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row>
    <row r="43" spans="2:56" ht="20.25" customHeight="1" x14ac:dyDescent="0.25">
      <c r="B43" s="333"/>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row>
    <row r="44" spans="2:56" ht="20.25" customHeight="1"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row>
    <row r="45" spans="2:56" ht="20.25" customHeight="1"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row>
    <row r="46" spans="2:56" ht="20.25" customHeight="1"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row>
    <row r="47" spans="2:56" ht="20.25" customHeight="1"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row>
    <row r="48" spans="2:56" ht="20.25" customHeight="1"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row>
    <row r="49" spans="2:56" ht="20.25" customHeight="1"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row>
    <row r="50" spans="2:56" ht="20.25" customHeight="1"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row>
    <row r="51" spans="2:56" ht="20.25" customHeight="1"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row>
    <row r="52" spans="2:56" ht="20.25" customHeight="1"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row>
    <row r="53" spans="2:56" ht="20.25" customHeight="1" x14ac:dyDescent="0.25"/>
    <row r="54" spans="2:56" ht="20.25" customHeight="1" x14ac:dyDescent="0.25"/>
    <row r="55" spans="2:56" ht="20.25" customHeight="1" x14ac:dyDescent="0.25"/>
    <row r="56" spans="2:56" ht="20.25" customHeight="1" x14ac:dyDescent="0.25"/>
  </sheetData>
  <customSheetViews>
    <customSheetView guid="{585B02F6-D04E-40B0-9C3D-EA9FC2F8BE0E}" scale="85" showGridLines="0">
      <selection activeCell="AS5" sqref="AS5"/>
      <pageMargins left="0.7" right="0.7" top="0.78740157499999996" bottom="0.78740157499999996" header="0.3" footer="0.3"/>
    </customSheetView>
    <customSheetView guid="{A3C78327-8DE4-4FA3-9639-BE4895212F26}" scale="85" showGridLines="0">
      <selection activeCell="AS5" sqref="AS5"/>
      <pageMargins left="0.7" right="0.7" top="0.78740157499999996" bottom="0.78740157499999996" header="0.3" footer="0.3"/>
    </customSheetView>
  </customSheetViews>
  <mergeCells count="108">
    <mergeCell ref="U41:V41"/>
    <mergeCell ref="W41:X41"/>
    <mergeCell ref="D18:I18"/>
    <mergeCell ref="D19:I20"/>
    <mergeCell ref="K20:P21"/>
    <mergeCell ref="C41:L41"/>
    <mergeCell ref="M41:N41"/>
    <mergeCell ref="O41:P41"/>
    <mergeCell ref="Q41:R41"/>
    <mergeCell ref="S41:T41"/>
    <mergeCell ref="U39:V39"/>
    <mergeCell ref="W39:X39"/>
    <mergeCell ref="C40:L40"/>
    <mergeCell ref="M40:N40"/>
    <mergeCell ref="O40:P40"/>
    <mergeCell ref="Q40:R40"/>
    <mergeCell ref="S40:T40"/>
    <mergeCell ref="U40:V40"/>
    <mergeCell ref="W40:X40"/>
    <mergeCell ref="C39:L39"/>
    <mergeCell ref="M39:N39"/>
    <mergeCell ref="O39:P39"/>
    <mergeCell ref="Q39:R39"/>
    <mergeCell ref="S39:T39"/>
    <mergeCell ref="U37:V37"/>
    <mergeCell ref="W37:X37"/>
    <mergeCell ref="C38:L38"/>
    <mergeCell ref="M38:N38"/>
    <mergeCell ref="O38:P38"/>
    <mergeCell ref="Q38:R38"/>
    <mergeCell ref="S38:T38"/>
    <mergeCell ref="U38:V38"/>
    <mergeCell ref="W38:X38"/>
    <mergeCell ref="C37:L37"/>
    <mergeCell ref="M37:N37"/>
    <mergeCell ref="O37:P37"/>
    <mergeCell ref="Q37:R37"/>
    <mergeCell ref="S37:T37"/>
    <mergeCell ref="C35:L35"/>
    <mergeCell ref="M35:X35"/>
    <mergeCell ref="C36:L36"/>
    <mergeCell ref="M36:P36"/>
    <mergeCell ref="Q36:T36"/>
    <mergeCell ref="U36:X36"/>
    <mergeCell ref="C31:K31"/>
    <mergeCell ref="L31:N31"/>
    <mergeCell ref="AO31:AX31"/>
    <mergeCell ref="AY31:BH31"/>
    <mergeCell ref="C34:L34"/>
    <mergeCell ref="M34:X34"/>
    <mergeCell ref="C29:K29"/>
    <mergeCell ref="L29:N29"/>
    <mergeCell ref="AO29:AX29"/>
    <mergeCell ref="AY29:BH29"/>
    <mergeCell ref="C30:K30"/>
    <mergeCell ref="L30:N30"/>
    <mergeCell ref="AO30:AX30"/>
    <mergeCell ref="AY30:BH30"/>
    <mergeCell ref="C27:K27"/>
    <mergeCell ref="L27:N27"/>
    <mergeCell ref="AO27:AX27"/>
    <mergeCell ref="AY27:BH27"/>
    <mergeCell ref="C28:K28"/>
    <mergeCell ref="L28:N28"/>
    <mergeCell ref="AO28:AX28"/>
    <mergeCell ref="AY28:BH28"/>
    <mergeCell ref="C25:K25"/>
    <mergeCell ref="L25:N25"/>
    <mergeCell ref="AO25:AX25"/>
    <mergeCell ref="AY25:BH25"/>
    <mergeCell ref="C26:K26"/>
    <mergeCell ref="L26:N26"/>
    <mergeCell ref="AO26:AX26"/>
    <mergeCell ref="AY26:BH26"/>
    <mergeCell ref="AO22:AX22"/>
    <mergeCell ref="AY22:BH22"/>
    <mergeCell ref="AO23:AX23"/>
    <mergeCell ref="AY23:BH23"/>
    <mergeCell ref="AO24:AX24"/>
    <mergeCell ref="AY24:BH24"/>
    <mergeCell ref="AO17:AX17"/>
    <mergeCell ref="AY17:BH17"/>
    <mergeCell ref="AO18:AX18"/>
    <mergeCell ref="AY18:BH18"/>
    <mergeCell ref="AO19:AX19"/>
    <mergeCell ref="AY19:BH19"/>
    <mergeCell ref="AO20:AX20"/>
    <mergeCell ref="AY20:BH20"/>
    <mergeCell ref="AO21:AX21"/>
    <mergeCell ref="AY21:BH21"/>
    <mergeCell ref="K18:P19"/>
    <mergeCell ref="C3:I3"/>
    <mergeCell ref="J3:P3"/>
    <mergeCell ref="Q3:W3"/>
    <mergeCell ref="X3:AD3"/>
    <mergeCell ref="AO14:AX14"/>
    <mergeCell ref="AY14:BH14"/>
    <mergeCell ref="AO15:AX15"/>
    <mergeCell ref="AY15:BH15"/>
    <mergeCell ref="C16:I16"/>
    <mergeCell ref="J16:P16"/>
    <mergeCell ref="AO16:AX16"/>
    <mergeCell ref="AY16:BH16"/>
    <mergeCell ref="C12:H12"/>
    <mergeCell ref="AO12:AX12"/>
    <mergeCell ref="AY12:BH12"/>
    <mergeCell ref="AO13:AX13"/>
    <mergeCell ref="AY13:BH13"/>
  </mergeCells>
  <pageMargins left="0.7" right="0.7" top="0.78740157499999996" bottom="0.78740157499999996"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showGridLines="0" zoomScale="85" zoomScaleNormal="85" workbookViewId="0">
      <selection activeCell="AZ6" sqref="AZ6"/>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row r="2" spans="2:60" ht="21" customHeight="1" thickBot="1" x14ac:dyDescent="0.3">
      <c r="C2" s="51" t="s">
        <v>115</v>
      </c>
      <c r="AF2" s="26"/>
      <c r="AG2" s="26"/>
      <c r="AH2" s="26"/>
      <c r="AI2" s="27"/>
      <c r="AJ2" s="27"/>
      <c r="AK2" s="27"/>
      <c r="AL2" s="27"/>
      <c r="AM2" s="127"/>
      <c r="AN2" s="127"/>
      <c r="AO2" s="127"/>
      <c r="AP2" s="26"/>
    </row>
    <row r="3" spans="2:60" ht="15.75" thickBot="1" x14ac:dyDescent="0.3">
      <c r="B3" s="26"/>
      <c r="C3" s="366" t="s">
        <v>96</v>
      </c>
      <c r="D3" s="367"/>
      <c r="E3" s="367"/>
      <c r="F3" s="367"/>
      <c r="G3" s="367"/>
      <c r="H3" s="367"/>
      <c r="I3" s="368"/>
      <c r="J3" s="367" t="s">
        <v>95</v>
      </c>
      <c r="K3" s="367"/>
      <c r="L3" s="367"/>
      <c r="M3" s="367"/>
      <c r="N3" s="367"/>
      <c r="O3" s="367"/>
      <c r="P3" s="367"/>
      <c r="Q3" s="366" t="s">
        <v>98</v>
      </c>
      <c r="R3" s="367"/>
      <c r="S3" s="367"/>
      <c r="T3" s="367"/>
      <c r="U3" s="367"/>
      <c r="V3" s="367"/>
      <c r="W3" s="368"/>
      <c r="X3" s="367" t="s">
        <v>109</v>
      </c>
      <c r="Y3" s="367"/>
      <c r="Z3" s="367"/>
      <c r="AA3" s="367"/>
      <c r="AB3" s="367"/>
      <c r="AC3" s="367"/>
      <c r="AD3" s="368"/>
      <c r="AF3" s="50" t="s">
        <v>94</v>
      </c>
      <c r="AG3" s="50" t="s">
        <v>94</v>
      </c>
      <c r="AH3" s="50" t="s">
        <v>94</v>
      </c>
      <c r="AI3" s="273"/>
      <c r="AJ3" s="273"/>
      <c r="AK3" s="273"/>
      <c r="AL3" s="27"/>
      <c r="AM3" s="295"/>
      <c r="AN3" s="295"/>
      <c r="AO3" s="295"/>
      <c r="AP3" s="26"/>
    </row>
    <row r="4" spans="2:60" ht="15" thickBot="1" x14ac:dyDescent="0.4">
      <c r="B4" s="26"/>
      <c r="C4" s="49" t="s">
        <v>27</v>
      </c>
      <c r="D4" s="48" t="s">
        <v>28</v>
      </c>
      <c r="E4" s="48" t="s">
        <v>29</v>
      </c>
      <c r="F4" s="48" t="s">
        <v>30</v>
      </c>
      <c r="G4" s="48" t="s">
        <v>31</v>
      </c>
      <c r="H4" s="48" t="s">
        <v>32</v>
      </c>
      <c r="I4" s="47" t="s">
        <v>33</v>
      </c>
      <c r="J4" s="48" t="s">
        <v>27</v>
      </c>
      <c r="K4" s="48" t="s">
        <v>28</v>
      </c>
      <c r="L4" s="48" t="s">
        <v>29</v>
      </c>
      <c r="M4" s="48" t="s">
        <v>30</v>
      </c>
      <c r="N4" s="48" t="s">
        <v>31</v>
      </c>
      <c r="O4" s="48" t="s">
        <v>32</v>
      </c>
      <c r="P4" s="48" t="s">
        <v>33</v>
      </c>
      <c r="Q4" s="49" t="s">
        <v>27</v>
      </c>
      <c r="R4" s="48" t="s">
        <v>28</v>
      </c>
      <c r="S4" s="48" t="s">
        <v>29</v>
      </c>
      <c r="T4" s="48" t="s">
        <v>30</v>
      </c>
      <c r="U4" s="48" t="s">
        <v>31</v>
      </c>
      <c r="V4" s="48" t="s">
        <v>32</v>
      </c>
      <c r="W4" s="47" t="s">
        <v>33</v>
      </c>
      <c r="X4" s="48" t="s">
        <v>27</v>
      </c>
      <c r="Y4" s="48" t="s">
        <v>28</v>
      </c>
      <c r="Z4" s="48" t="s">
        <v>29</v>
      </c>
      <c r="AA4" s="48" t="s">
        <v>30</v>
      </c>
      <c r="AB4" s="48" t="s">
        <v>31</v>
      </c>
      <c r="AC4" s="48" t="s">
        <v>32</v>
      </c>
      <c r="AD4" s="47" t="s">
        <v>33</v>
      </c>
      <c r="AF4" s="46" t="s">
        <v>34</v>
      </c>
      <c r="AG4" s="45" t="s">
        <v>35</v>
      </c>
      <c r="AH4" s="44" t="s">
        <v>36</v>
      </c>
      <c r="AI4" s="262"/>
      <c r="AJ4" s="262"/>
      <c r="AK4" s="262"/>
      <c r="AL4" s="27"/>
      <c r="AM4" s="295"/>
      <c r="AN4" s="295"/>
      <c r="AO4" s="295"/>
      <c r="AP4" s="26"/>
    </row>
    <row r="5" spans="2:60" ht="14.45" thickBot="1" x14ac:dyDescent="0.4">
      <c r="B5" s="256" t="s">
        <v>37</v>
      </c>
      <c r="C5" s="43" t="s">
        <v>34</v>
      </c>
      <c r="D5" s="141" t="s">
        <v>34</v>
      </c>
      <c r="E5" s="138" t="s">
        <v>35</v>
      </c>
      <c r="F5" s="139" t="s">
        <v>35</v>
      </c>
      <c r="G5" s="118" t="s">
        <v>36</v>
      </c>
      <c r="H5" s="118" t="s">
        <v>36</v>
      </c>
      <c r="I5" s="62"/>
      <c r="J5" s="62"/>
      <c r="K5" s="38"/>
      <c r="L5" s="42" t="s">
        <v>34</v>
      </c>
      <c r="M5" s="141" t="s">
        <v>34</v>
      </c>
      <c r="N5" s="138" t="s">
        <v>35</v>
      </c>
      <c r="O5" s="139" t="s">
        <v>35</v>
      </c>
      <c r="P5" s="118" t="s">
        <v>36</v>
      </c>
      <c r="Q5" s="118" t="s">
        <v>36</v>
      </c>
      <c r="R5" s="118" t="s">
        <v>36</v>
      </c>
      <c r="S5" s="62"/>
      <c r="T5" s="38"/>
      <c r="U5" s="42" t="s">
        <v>34</v>
      </c>
      <c r="V5" s="141" t="s">
        <v>34</v>
      </c>
      <c r="W5" s="141" t="s">
        <v>34</v>
      </c>
      <c r="X5" s="138" t="s">
        <v>35</v>
      </c>
      <c r="Y5" s="139" t="s">
        <v>35</v>
      </c>
      <c r="Z5" s="118" t="s">
        <v>36</v>
      </c>
      <c r="AA5" s="118" t="s">
        <v>36</v>
      </c>
      <c r="AB5" s="95"/>
      <c r="AC5" s="38"/>
      <c r="AD5" s="61"/>
      <c r="AF5" s="26">
        <f>COUNTIF($C5:$AD5,"F")</f>
        <v>7</v>
      </c>
      <c r="AG5" s="26">
        <f>COUNTIF($C5:$AD5,"S")</f>
        <v>6</v>
      </c>
      <c r="AH5" s="26">
        <f>COUNTIF($C5:$AD5,"N")</f>
        <v>7</v>
      </c>
      <c r="AI5" s="262"/>
      <c r="AJ5" s="262"/>
      <c r="AK5" s="262"/>
      <c r="AL5" s="27"/>
      <c r="AM5" s="127"/>
      <c r="AN5" s="127"/>
      <c r="AO5" s="262"/>
      <c r="AP5" s="26"/>
    </row>
    <row r="6" spans="2:60" ht="14.45" thickBot="1" x14ac:dyDescent="0.4">
      <c r="B6" s="256" t="s">
        <v>38</v>
      </c>
      <c r="C6" s="71"/>
      <c r="D6" s="56"/>
      <c r="E6" s="46" t="s">
        <v>34</v>
      </c>
      <c r="F6" s="132" t="s">
        <v>34</v>
      </c>
      <c r="G6" s="133" t="s">
        <v>35</v>
      </c>
      <c r="H6" s="134" t="s">
        <v>35</v>
      </c>
      <c r="I6" s="116" t="s">
        <v>36</v>
      </c>
      <c r="J6" s="116" t="s">
        <v>36</v>
      </c>
      <c r="K6" s="116" t="s">
        <v>36</v>
      </c>
      <c r="L6" s="59"/>
      <c r="M6" s="56"/>
      <c r="N6" s="46" t="s">
        <v>34</v>
      </c>
      <c r="O6" s="132" t="s">
        <v>34</v>
      </c>
      <c r="P6" s="132" t="s">
        <v>34</v>
      </c>
      <c r="Q6" s="133" t="s">
        <v>35</v>
      </c>
      <c r="R6" s="134" t="s">
        <v>35</v>
      </c>
      <c r="S6" s="116" t="s">
        <v>36</v>
      </c>
      <c r="T6" s="116" t="s">
        <v>36</v>
      </c>
      <c r="U6" s="93"/>
      <c r="V6" s="56"/>
      <c r="W6" s="59"/>
      <c r="X6" s="46" t="s">
        <v>34</v>
      </c>
      <c r="Y6" s="132" t="s">
        <v>34</v>
      </c>
      <c r="Z6" s="133" t="s">
        <v>35</v>
      </c>
      <c r="AA6" s="134" t="s">
        <v>35</v>
      </c>
      <c r="AB6" s="116" t="s">
        <v>36</v>
      </c>
      <c r="AC6" s="116" t="s">
        <v>36</v>
      </c>
      <c r="AD6" s="68"/>
      <c r="AF6" s="26">
        <f>COUNTIF($C6:$AD6,"F")</f>
        <v>7</v>
      </c>
      <c r="AG6" s="26">
        <f>COUNTIF($C6:$AD6,"S")</f>
        <v>6</v>
      </c>
      <c r="AH6" s="26">
        <f>COUNTIF($C6:$AD6,"N")</f>
        <v>7</v>
      </c>
      <c r="AI6" s="262"/>
      <c r="AJ6" s="127"/>
      <c r="AK6" s="127"/>
      <c r="AL6" s="27"/>
      <c r="AM6" s="127"/>
      <c r="AN6" s="127"/>
      <c r="AO6" s="127"/>
      <c r="AP6" s="26"/>
    </row>
    <row r="7" spans="2:60" ht="14.45" thickBot="1" x14ac:dyDescent="0.4">
      <c r="B7" s="256" t="s">
        <v>39</v>
      </c>
      <c r="C7" s="117" t="s">
        <v>36</v>
      </c>
      <c r="D7" s="116" t="s">
        <v>36</v>
      </c>
      <c r="E7" s="59"/>
      <c r="F7" s="56"/>
      <c r="G7" s="46" t="s">
        <v>34</v>
      </c>
      <c r="H7" s="132" t="s">
        <v>34</v>
      </c>
      <c r="I7" s="132" t="s">
        <v>34</v>
      </c>
      <c r="J7" s="133" t="s">
        <v>35</v>
      </c>
      <c r="K7" s="134" t="s">
        <v>35</v>
      </c>
      <c r="L7" s="116" t="s">
        <v>36</v>
      </c>
      <c r="M7" s="116" t="s">
        <v>36</v>
      </c>
      <c r="N7" s="93"/>
      <c r="O7" s="56"/>
      <c r="P7" s="59"/>
      <c r="Q7" s="46" t="s">
        <v>34</v>
      </c>
      <c r="R7" s="132" t="s">
        <v>34</v>
      </c>
      <c r="S7" s="133" t="s">
        <v>35</v>
      </c>
      <c r="T7" s="134" t="s">
        <v>35</v>
      </c>
      <c r="U7" s="116" t="s">
        <v>36</v>
      </c>
      <c r="V7" s="116" t="s">
        <v>36</v>
      </c>
      <c r="W7" s="59"/>
      <c r="X7" s="59"/>
      <c r="Y7" s="56"/>
      <c r="Z7" s="46" t="s">
        <v>34</v>
      </c>
      <c r="AA7" s="132" t="s">
        <v>34</v>
      </c>
      <c r="AB7" s="133" t="s">
        <v>35</v>
      </c>
      <c r="AC7" s="134" t="s">
        <v>35</v>
      </c>
      <c r="AD7" s="123" t="s">
        <v>36</v>
      </c>
      <c r="AF7" s="26">
        <f>COUNTIF($C7:$AD7,"F")</f>
        <v>7</v>
      </c>
      <c r="AG7" s="26">
        <f>COUNTIF($C7:$AD7,"S")</f>
        <v>6</v>
      </c>
      <c r="AH7" s="26">
        <f>COUNTIF($C7:$AD7,"N")</f>
        <v>7</v>
      </c>
      <c r="AI7" s="127"/>
      <c r="AJ7" s="262"/>
      <c r="AK7" s="262"/>
      <c r="AL7" s="27"/>
      <c r="AM7" s="127"/>
      <c r="AN7" s="127"/>
      <c r="AO7" s="127"/>
      <c r="AP7" s="26"/>
    </row>
    <row r="8" spans="2:60" ht="14.45" thickBot="1" x14ac:dyDescent="0.4">
      <c r="B8" s="256" t="s">
        <v>40</v>
      </c>
      <c r="C8" s="66" t="s">
        <v>35</v>
      </c>
      <c r="D8" s="129" t="s">
        <v>35</v>
      </c>
      <c r="E8" s="114" t="s">
        <v>36</v>
      </c>
      <c r="F8" s="114" t="s">
        <v>36</v>
      </c>
      <c r="G8" s="91"/>
      <c r="H8" s="33"/>
      <c r="I8" s="29"/>
      <c r="J8" s="30" t="s">
        <v>34</v>
      </c>
      <c r="K8" s="130" t="s">
        <v>34</v>
      </c>
      <c r="L8" s="128" t="s">
        <v>35</v>
      </c>
      <c r="M8" s="129" t="s">
        <v>35</v>
      </c>
      <c r="N8" s="114" t="s">
        <v>36</v>
      </c>
      <c r="O8" s="114" t="s">
        <v>36</v>
      </c>
      <c r="P8" s="29"/>
      <c r="Q8" s="29"/>
      <c r="R8" s="33"/>
      <c r="S8" s="30" t="s">
        <v>34</v>
      </c>
      <c r="T8" s="130" t="s">
        <v>34</v>
      </c>
      <c r="U8" s="128" t="s">
        <v>35</v>
      </c>
      <c r="V8" s="129" t="s">
        <v>35</v>
      </c>
      <c r="W8" s="114" t="s">
        <v>36</v>
      </c>
      <c r="X8" s="114" t="s">
        <v>36</v>
      </c>
      <c r="Y8" s="114" t="s">
        <v>36</v>
      </c>
      <c r="Z8" s="29"/>
      <c r="AA8" s="33"/>
      <c r="AB8" s="30" t="s">
        <v>34</v>
      </c>
      <c r="AC8" s="130" t="s">
        <v>34</v>
      </c>
      <c r="AD8" s="156" t="s">
        <v>34</v>
      </c>
      <c r="AF8" s="26">
        <f>COUNTIF($C8:$AD8,"F")</f>
        <v>7</v>
      </c>
      <c r="AG8" s="26">
        <f>COUNTIF($C8:$AD8,"S")</f>
        <v>6</v>
      </c>
      <c r="AH8" s="26">
        <f>COUNTIF($C8:$AD8,"N")</f>
        <v>7</v>
      </c>
      <c r="AI8" s="262"/>
      <c r="AJ8" s="127"/>
      <c r="AK8" s="262"/>
      <c r="AL8" s="27"/>
      <c r="AM8" s="127"/>
      <c r="AN8" s="127"/>
      <c r="AO8" s="127"/>
      <c r="AP8" s="26"/>
    </row>
    <row r="9" spans="2:60" s="78" customFormat="1" ht="14.1" x14ac:dyDescent="0.35">
      <c r="B9" s="262"/>
      <c r="C9" s="127"/>
      <c r="D9" s="127"/>
      <c r="E9" s="262"/>
      <c r="F9" s="127"/>
      <c r="G9" s="262"/>
      <c r="H9" s="262"/>
      <c r="I9" s="262"/>
      <c r="J9" s="262"/>
      <c r="K9" s="127"/>
      <c r="L9" s="127"/>
      <c r="M9" s="262"/>
      <c r="N9" s="127"/>
      <c r="O9" s="262"/>
      <c r="P9" s="262"/>
      <c r="Q9" s="127"/>
      <c r="R9" s="127"/>
      <c r="S9" s="127"/>
      <c r="T9" s="127"/>
      <c r="U9" s="262"/>
      <c r="V9" s="127"/>
      <c r="W9" s="262"/>
      <c r="X9" s="262"/>
      <c r="Y9" s="127"/>
      <c r="Z9" s="127"/>
      <c r="AA9" s="127"/>
      <c r="AB9" s="127"/>
      <c r="AC9" s="127"/>
      <c r="AD9" s="127"/>
      <c r="AE9" s="262"/>
      <c r="AF9" s="262"/>
      <c r="AG9" s="127"/>
      <c r="AH9" s="127"/>
      <c r="AI9" s="127"/>
      <c r="AJ9" s="127"/>
      <c r="AK9" s="127"/>
      <c r="AM9" s="26"/>
      <c r="AN9" s="26"/>
      <c r="AO9" s="26"/>
      <c r="AP9" s="126"/>
    </row>
    <row r="10" spans="2:60" ht="19.5" customHeight="1" x14ac:dyDescent="0.25">
      <c r="B10" s="262"/>
      <c r="C10" s="272" t="s">
        <v>282</v>
      </c>
      <c r="D10" s="127"/>
      <c r="E10" s="127"/>
      <c r="F10" s="127"/>
      <c r="G10" s="127"/>
      <c r="H10" s="262"/>
      <c r="I10" s="262"/>
      <c r="J10" s="127"/>
      <c r="K10" s="127"/>
      <c r="L10" s="127"/>
      <c r="M10" s="127"/>
      <c r="N10" s="127"/>
      <c r="O10" s="127"/>
      <c r="P10" s="127"/>
      <c r="Q10" s="262"/>
      <c r="R10" s="262"/>
      <c r="S10" s="262"/>
      <c r="T10" s="262"/>
      <c r="U10" s="262"/>
      <c r="V10" s="127"/>
      <c r="W10" s="127"/>
      <c r="X10" s="262"/>
      <c r="Y10" s="26"/>
      <c r="Z10" s="26"/>
      <c r="AA10" s="26"/>
      <c r="AB10" s="27"/>
      <c r="AE10" s="245" t="s">
        <v>276</v>
      </c>
      <c r="AF10" s="254"/>
      <c r="AG10" s="254"/>
      <c r="AH10" s="254"/>
      <c r="AI10" s="254"/>
      <c r="AJ10" s="254"/>
      <c r="AK10" s="254"/>
    </row>
    <row r="11" spans="2:60" s="78" customFormat="1" ht="15.75" customHeight="1" thickBot="1" x14ac:dyDescent="0.4">
      <c r="B11" s="262"/>
      <c r="C11" s="127"/>
      <c r="D11" s="127"/>
      <c r="E11" s="262"/>
      <c r="F11" s="127"/>
      <c r="G11" s="262"/>
      <c r="H11" s="262"/>
      <c r="I11" s="262"/>
      <c r="J11" s="262"/>
      <c r="K11" s="127"/>
      <c r="L11" s="127"/>
      <c r="M11" s="262"/>
      <c r="N11" s="127"/>
      <c r="O11" s="262"/>
      <c r="P11" s="262"/>
      <c r="Q11" s="127"/>
      <c r="R11" s="127"/>
      <c r="S11" s="127"/>
      <c r="T11" s="127"/>
      <c r="U11" s="262"/>
      <c r="V11" s="127"/>
      <c r="W11" s="262"/>
      <c r="X11" s="262"/>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2"/>
      <c r="C12" s="362" t="s">
        <v>242</v>
      </c>
      <c r="D12" s="362"/>
      <c r="E12" s="362"/>
      <c r="F12" s="362"/>
      <c r="G12" s="362"/>
      <c r="H12" s="362"/>
      <c r="I12" s="262">
        <v>40</v>
      </c>
      <c r="J12" s="262"/>
      <c r="K12" s="127"/>
      <c r="L12" s="127"/>
      <c r="M12" s="262"/>
      <c r="N12" s="127"/>
      <c r="O12" s="262"/>
      <c r="P12" s="262"/>
      <c r="Q12" s="127"/>
      <c r="R12" s="127"/>
      <c r="S12" s="127"/>
      <c r="T12" s="127"/>
      <c r="U12" s="262"/>
      <c r="V12" s="127"/>
      <c r="W12" s="262"/>
      <c r="X12" s="262"/>
      <c r="Y12" s="127"/>
      <c r="Z12" s="127"/>
      <c r="AA12" s="127"/>
      <c r="AB12" s="127"/>
      <c r="AC12" s="127"/>
      <c r="AD12" s="127"/>
      <c r="AE12" s="274" t="s">
        <v>255</v>
      </c>
      <c r="AF12" s="275"/>
      <c r="AG12" s="275"/>
      <c r="AH12" s="275"/>
      <c r="AI12" s="275"/>
      <c r="AJ12" s="275"/>
      <c r="AK12" s="275"/>
      <c r="AL12" s="275"/>
      <c r="AM12" s="275"/>
      <c r="AN12" s="276"/>
      <c r="AO12" s="363">
        <f>$L26*$L28*$M36</f>
        <v>11368.000000000002</v>
      </c>
      <c r="AP12" s="364"/>
      <c r="AQ12" s="364"/>
      <c r="AR12" s="364"/>
      <c r="AS12" s="364"/>
      <c r="AT12" s="364"/>
      <c r="AU12" s="364"/>
      <c r="AV12" s="364"/>
      <c r="AW12" s="364"/>
      <c r="AX12" s="365"/>
      <c r="AY12" s="363">
        <f>$L27*$L28*$M36</f>
        <v>15288.000000000002</v>
      </c>
      <c r="AZ12" s="364"/>
      <c r="BA12" s="364"/>
      <c r="BB12" s="364"/>
      <c r="BC12" s="364"/>
      <c r="BD12" s="364"/>
      <c r="BE12" s="364"/>
      <c r="BF12" s="364"/>
      <c r="BG12" s="364"/>
      <c r="BH12" s="365"/>
    </row>
    <row r="13" spans="2:60" ht="19.5" customHeight="1" x14ac:dyDescent="0.25">
      <c r="C13" s="258" t="s">
        <v>243</v>
      </c>
      <c r="I13" s="26">
        <v>3</v>
      </c>
      <c r="AE13" s="277" t="s">
        <v>256</v>
      </c>
      <c r="AF13" s="278"/>
      <c r="AG13" s="278"/>
      <c r="AH13" s="278"/>
      <c r="AI13" s="278"/>
      <c r="AJ13" s="278"/>
      <c r="AK13" s="278"/>
      <c r="AL13" s="278"/>
      <c r="AM13" s="278"/>
      <c r="AN13" s="279"/>
      <c r="AO13" s="372">
        <f>$L28*$L29</f>
        <v>0</v>
      </c>
      <c r="AP13" s="373"/>
      <c r="AQ13" s="373"/>
      <c r="AR13" s="373"/>
      <c r="AS13" s="373"/>
      <c r="AT13" s="373"/>
      <c r="AU13" s="373"/>
      <c r="AV13" s="373"/>
      <c r="AW13" s="373"/>
      <c r="AX13" s="374"/>
      <c r="AY13" s="372">
        <f>$L28*$L29</f>
        <v>0</v>
      </c>
      <c r="AZ13" s="373"/>
      <c r="BA13" s="373"/>
      <c r="BB13" s="373"/>
      <c r="BC13" s="373"/>
      <c r="BD13" s="373"/>
      <c r="BE13" s="373"/>
      <c r="BF13" s="373"/>
      <c r="BG13" s="373"/>
      <c r="BH13" s="374"/>
    </row>
    <row r="14" spans="2:60" ht="19.5" customHeight="1" x14ac:dyDescent="0.25">
      <c r="C14" s="258" t="s">
        <v>244</v>
      </c>
      <c r="I14" s="26">
        <v>4</v>
      </c>
      <c r="AE14" s="277" t="s">
        <v>257</v>
      </c>
      <c r="AF14" s="278"/>
      <c r="AG14" s="278"/>
      <c r="AH14" s="278"/>
      <c r="AI14" s="278"/>
      <c r="AJ14" s="278"/>
      <c r="AK14" s="278"/>
      <c r="AL14" s="278"/>
      <c r="AM14" s="278"/>
      <c r="AN14" s="279"/>
      <c r="AO14" s="375">
        <f>$M40+$Q40+$U40</f>
        <v>6</v>
      </c>
      <c r="AP14" s="376"/>
      <c r="AQ14" s="376"/>
      <c r="AR14" s="376"/>
      <c r="AS14" s="376"/>
      <c r="AT14" s="376"/>
      <c r="AU14" s="376"/>
      <c r="AV14" s="376"/>
      <c r="AW14" s="376"/>
      <c r="AX14" s="377"/>
      <c r="AY14" s="375">
        <f>$M40+$Q40+$U40</f>
        <v>6</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$M40*$O40+$Q40*$S40+$U40*$W40</f>
        <v>48</v>
      </c>
      <c r="AP15" s="379"/>
      <c r="AQ15" s="379"/>
      <c r="AR15" s="379"/>
      <c r="AS15" s="379"/>
      <c r="AT15" s="379"/>
      <c r="AU15" s="379"/>
      <c r="AV15" s="379"/>
      <c r="AW15" s="379"/>
      <c r="AX15" s="380"/>
      <c r="AY15" s="378">
        <f>$M40*$O40+$Q40*$S40+$U40*$W40</f>
        <v>48</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IF($M$36="",0,(($L$26/$M$35*($M40*$O40+$Q40*$S40+$U40*$W40))*AO13))</f>
        <v>0</v>
      </c>
      <c r="AP16" s="370"/>
      <c r="AQ16" s="370"/>
      <c r="AR16" s="370"/>
      <c r="AS16" s="370"/>
      <c r="AT16" s="370"/>
      <c r="AU16" s="370"/>
      <c r="AV16" s="370"/>
      <c r="AW16" s="370"/>
      <c r="AX16" s="371"/>
      <c r="AY16" s="369">
        <f>IF($M$36="",0,(($L$27/$M$35*($M40*$O40+$Q40*$S40+$U40*$W40))*AY13))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$L$28*$L$30</f>
        <v>4.9000000000000004</v>
      </c>
      <c r="AP17" s="373"/>
      <c r="AQ17" s="373"/>
      <c r="AR17" s="373"/>
      <c r="AS17" s="373"/>
      <c r="AT17" s="373"/>
      <c r="AU17" s="373"/>
      <c r="AV17" s="373"/>
      <c r="AW17" s="373"/>
      <c r="AX17" s="374"/>
      <c r="AY17" s="372">
        <f>$L$28*$L$30</f>
        <v>4.9000000000000004</v>
      </c>
      <c r="AZ17" s="373"/>
      <c r="BA17" s="373"/>
      <c r="BB17" s="373"/>
      <c r="BC17" s="373"/>
      <c r="BD17" s="373"/>
      <c r="BE17" s="373"/>
      <c r="BF17" s="373"/>
      <c r="BG17" s="373"/>
      <c r="BH17" s="374"/>
    </row>
    <row r="18" spans="3:60" ht="19.5" customHeight="1" x14ac:dyDescent="0.25">
      <c r="C18" s="232" t="s">
        <v>133</v>
      </c>
      <c r="D18" s="514" t="s">
        <v>115</v>
      </c>
      <c r="E18" s="514"/>
      <c r="F18" s="514"/>
      <c r="G18" s="514"/>
      <c r="H18" s="514"/>
      <c r="I18" s="515"/>
      <c r="J18" s="232" t="s">
        <v>133</v>
      </c>
      <c r="K18" s="383" t="s">
        <v>216</v>
      </c>
      <c r="L18" s="383"/>
      <c r="M18" s="383"/>
      <c r="N18" s="383"/>
      <c r="O18" s="383"/>
      <c r="P18" s="383"/>
      <c r="AE18" s="277" t="s">
        <v>261</v>
      </c>
      <c r="AF18" s="278"/>
      <c r="AG18" s="278"/>
      <c r="AH18" s="278"/>
      <c r="AI18" s="278"/>
      <c r="AJ18" s="278"/>
      <c r="AK18" s="278"/>
      <c r="AL18" s="278"/>
      <c r="AM18" s="278"/>
      <c r="AN18" s="279"/>
      <c r="AO18" s="375">
        <f>$M41+$Q41+$U41</f>
        <v>7</v>
      </c>
      <c r="AP18" s="376"/>
      <c r="AQ18" s="376"/>
      <c r="AR18" s="376"/>
      <c r="AS18" s="376"/>
      <c r="AT18" s="376"/>
      <c r="AU18" s="376"/>
      <c r="AV18" s="376"/>
      <c r="AW18" s="376"/>
      <c r="AX18" s="377"/>
      <c r="AY18" s="375">
        <f>$M41+$Q41+$U41</f>
        <v>7</v>
      </c>
      <c r="AZ18" s="376"/>
      <c r="BA18" s="376"/>
      <c r="BB18" s="376"/>
      <c r="BC18" s="376"/>
      <c r="BD18" s="376"/>
      <c r="BE18" s="376"/>
      <c r="BF18" s="376"/>
      <c r="BG18" s="376"/>
      <c r="BH18" s="377"/>
    </row>
    <row r="19" spans="3:60" ht="19.5" customHeight="1" thickBot="1" x14ac:dyDescent="0.3">
      <c r="C19" s="232" t="s">
        <v>134</v>
      </c>
      <c r="D19" s="381" t="s">
        <v>212</v>
      </c>
      <c r="E19" s="381"/>
      <c r="F19" s="381"/>
      <c r="G19" s="381"/>
      <c r="H19" s="381"/>
      <c r="I19" s="382"/>
      <c r="J19" s="232"/>
      <c r="K19" s="383"/>
      <c r="L19" s="383"/>
      <c r="M19" s="383"/>
      <c r="N19" s="383"/>
      <c r="O19" s="383"/>
      <c r="P19" s="383"/>
      <c r="AE19" s="280" t="s">
        <v>262</v>
      </c>
      <c r="AF19" s="281"/>
      <c r="AG19" s="281"/>
      <c r="AH19" s="281"/>
      <c r="AI19" s="281"/>
      <c r="AJ19" s="281"/>
      <c r="AK19" s="281"/>
      <c r="AL19" s="281"/>
      <c r="AM19" s="281"/>
      <c r="AN19" s="282"/>
      <c r="AO19" s="378">
        <f>$M41*$O41+$Q41*$S41+$U41*$W41</f>
        <v>56</v>
      </c>
      <c r="AP19" s="379"/>
      <c r="AQ19" s="379"/>
      <c r="AR19" s="379"/>
      <c r="AS19" s="379"/>
      <c r="AT19" s="379"/>
      <c r="AU19" s="379"/>
      <c r="AV19" s="379"/>
      <c r="AW19" s="379"/>
      <c r="AX19" s="380"/>
      <c r="AY19" s="378">
        <f>$M41*$O41+$Q41*$S41+$U41*$W41</f>
        <v>56</v>
      </c>
      <c r="AZ19" s="379"/>
      <c r="BA19" s="379"/>
      <c r="BB19" s="379"/>
      <c r="BC19" s="379"/>
      <c r="BD19" s="379"/>
      <c r="BE19" s="379"/>
      <c r="BF19" s="379"/>
      <c r="BG19" s="379"/>
      <c r="BH19" s="380"/>
    </row>
    <row r="20" spans="3:60" ht="19.5" customHeight="1" thickTop="1" x14ac:dyDescent="0.25">
      <c r="C20" s="257"/>
      <c r="D20" s="381"/>
      <c r="E20" s="381"/>
      <c r="F20" s="381"/>
      <c r="G20" s="381"/>
      <c r="H20" s="381"/>
      <c r="I20" s="382"/>
      <c r="J20" s="232"/>
      <c r="K20" s="383"/>
      <c r="L20" s="383"/>
      <c r="M20" s="383"/>
      <c r="N20" s="383"/>
      <c r="O20" s="383"/>
      <c r="P20" s="383"/>
      <c r="AE20" s="283" t="s">
        <v>263</v>
      </c>
      <c r="AF20" s="284"/>
      <c r="AG20" s="284"/>
      <c r="AH20" s="284"/>
      <c r="AI20" s="284"/>
      <c r="AJ20" s="284"/>
      <c r="AK20" s="284"/>
      <c r="AL20" s="284"/>
      <c r="AM20" s="284"/>
      <c r="AN20" s="285"/>
      <c r="AO20" s="369">
        <f>IF($M$36="",0,(($L$26/$M$35*($M41*$O41+$Q41*$S41+$U41*$W41))*AO17))</f>
        <v>1989.4</v>
      </c>
      <c r="AP20" s="370"/>
      <c r="AQ20" s="370"/>
      <c r="AR20" s="370"/>
      <c r="AS20" s="370"/>
      <c r="AT20" s="370"/>
      <c r="AU20" s="370"/>
      <c r="AV20" s="370"/>
      <c r="AW20" s="370"/>
      <c r="AX20" s="371"/>
      <c r="AY20" s="369">
        <f>IF($M$36="",0,(($L$27/$M$35*($M41*$O41+$Q41*$S41+$U41*$W41))*AY17))</f>
        <v>2675.4</v>
      </c>
      <c r="AZ20" s="370"/>
      <c r="BA20" s="370"/>
      <c r="BB20" s="370"/>
      <c r="BC20" s="370"/>
      <c r="BD20" s="370"/>
      <c r="BE20" s="370"/>
      <c r="BF20" s="370"/>
      <c r="BG20" s="370"/>
      <c r="BH20" s="371"/>
    </row>
    <row r="21" spans="3:60" ht="19.5" customHeight="1" x14ac:dyDescent="0.25">
      <c r="C21" s="257"/>
      <c r="D21" s="259"/>
      <c r="E21" s="259"/>
      <c r="F21" s="259"/>
      <c r="G21" s="259"/>
      <c r="H21" s="259"/>
      <c r="I21" s="260"/>
      <c r="J21" s="232" t="s">
        <v>134</v>
      </c>
      <c r="K21" s="383" t="s">
        <v>197</v>
      </c>
      <c r="L21" s="383"/>
      <c r="M21" s="383"/>
      <c r="N21" s="383"/>
      <c r="O21" s="383"/>
      <c r="P21" s="383"/>
      <c r="AE21" s="277" t="s">
        <v>264</v>
      </c>
      <c r="AF21" s="278"/>
      <c r="AG21" s="278"/>
      <c r="AH21" s="278"/>
      <c r="AI21" s="278"/>
      <c r="AJ21" s="278"/>
      <c r="AK21" s="278"/>
      <c r="AL21" s="278"/>
      <c r="AM21" s="278"/>
      <c r="AN21" s="279"/>
      <c r="AO21" s="372">
        <f>$L28*$L31</f>
        <v>0</v>
      </c>
      <c r="AP21" s="373"/>
      <c r="AQ21" s="373"/>
      <c r="AR21" s="373"/>
      <c r="AS21" s="373"/>
      <c r="AT21" s="373"/>
      <c r="AU21" s="373"/>
      <c r="AV21" s="373"/>
      <c r="AW21" s="373"/>
      <c r="AX21" s="374"/>
      <c r="AY21" s="372">
        <f>$L28*$L31</f>
        <v>0</v>
      </c>
      <c r="AZ21" s="373"/>
      <c r="BA21" s="373"/>
      <c r="BB21" s="373"/>
      <c r="BC21" s="373"/>
      <c r="BD21" s="373"/>
      <c r="BE21" s="373"/>
      <c r="BF21" s="373"/>
      <c r="BG21" s="373"/>
      <c r="BH21" s="374"/>
    </row>
    <row r="22" spans="3:60" ht="19.5" customHeight="1" x14ac:dyDescent="0.25">
      <c r="C22" s="257"/>
      <c r="D22" s="257"/>
      <c r="E22" s="257"/>
      <c r="F22" s="257"/>
      <c r="G22" s="257"/>
      <c r="H22" s="257"/>
      <c r="I22" s="257"/>
      <c r="J22" s="239"/>
      <c r="K22" s="383"/>
      <c r="L22" s="383"/>
      <c r="M22" s="383"/>
      <c r="N22" s="383"/>
      <c r="O22" s="383"/>
      <c r="P22" s="383"/>
      <c r="AE22" s="277" t="s">
        <v>265</v>
      </c>
      <c r="AF22" s="278"/>
      <c r="AG22" s="278"/>
      <c r="AH22" s="278"/>
      <c r="AI22" s="278"/>
      <c r="AJ22" s="278"/>
      <c r="AK22" s="278"/>
      <c r="AL22" s="278"/>
      <c r="AM22" s="278"/>
      <c r="AN22" s="279"/>
      <c r="AO22" s="375">
        <f>$Q42</f>
        <v>3</v>
      </c>
      <c r="AP22" s="376"/>
      <c r="AQ22" s="376"/>
      <c r="AR22" s="376"/>
      <c r="AS22" s="376"/>
      <c r="AT22" s="376"/>
      <c r="AU22" s="376"/>
      <c r="AV22" s="376"/>
      <c r="AW22" s="376"/>
      <c r="AX22" s="377"/>
      <c r="AY22" s="375">
        <f>$Q42</f>
        <v>3</v>
      </c>
      <c r="AZ22" s="376"/>
      <c r="BA22" s="376"/>
      <c r="BB22" s="376"/>
      <c r="BC22" s="376"/>
      <c r="BD22" s="376"/>
      <c r="BE22" s="376"/>
      <c r="BF22" s="376"/>
      <c r="BG22" s="376"/>
      <c r="BH22" s="377"/>
    </row>
    <row r="23" spans="3:60" ht="19.5" customHeight="1" thickBot="1" x14ac:dyDescent="0.3">
      <c r="AE23" s="280" t="s">
        <v>266</v>
      </c>
      <c r="AF23" s="281"/>
      <c r="AG23" s="281"/>
      <c r="AH23" s="281"/>
      <c r="AI23" s="281"/>
      <c r="AJ23" s="281"/>
      <c r="AK23" s="281"/>
      <c r="AL23" s="281"/>
      <c r="AM23" s="281"/>
      <c r="AN23" s="282"/>
      <c r="AO23" s="378">
        <f>$Q39*$S39+$Q40*$S40+$Q41*$S41</f>
        <v>24</v>
      </c>
      <c r="AP23" s="379"/>
      <c r="AQ23" s="379"/>
      <c r="AR23" s="379"/>
      <c r="AS23" s="379"/>
      <c r="AT23" s="379"/>
      <c r="AU23" s="379"/>
      <c r="AV23" s="379"/>
      <c r="AW23" s="379"/>
      <c r="AX23" s="380"/>
      <c r="AY23" s="378">
        <f>$Q39*$S39+$Q40*$S40+$Q41*$S41</f>
        <v>24</v>
      </c>
      <c r="AZ23" s="379"/>
      <c r="BA23" s="379"/>
      <c r="BB23" s="379"/>
      <c r="BC23" s="379"/>
      <c r="BD23" s="379"/>
      <c r="BE23" s="379"/>
      <c r="BF23" s="379"/>
      <c r="BG23" s="379"/>
      <c r="BH23" s="380"/>
    </row>
    <row r="24" spans="3:60" ht="19.5" customHeight="1" thickTop="1" x14ac:dyDescent="0.25">
      <c r="C24" s="261" t="s">
        <v>281</v>
      </c>
      <c r="D24" s="255"/>
      <c r="E24" s="255"/>
      <c r="F24" s="255"/>
      <c r="G24" s="255"/>
      <c r="H24" s="255"/>
      <c r="I24" s="255"/>
      <c r="J24" s="257"/>
      <c r="K24" s="257"/>
      <c r="L24" s="257"/>
      <c r="M24" s="257"/>
      <c r="N24" s="257"/>
      <c r="O24" s="257"/>
      <c r="P24" s="257"/>
      <c r="AE24" s="283" t="s">
        <v>267</v>
      </c>
      <c r="AF24" s="284"/>
      <c r="AG24" s="284"/>
      <c r="AH24" s="284"/>
      <c r="AI24" s="284"/>
      <c r="AJ24" s="284"/>
      <c r="AK24" s="284"/>
      <c r="AL24" s="284"/>
      <c r="AM24" s="284"/>
      <c r="AN24" s="285"/>
      <c r="AO24" s="369">
        <f>IF($M$36="",0,(($L$26/$M$35*($Q39*$S39+$Q40*$S40+$Q41*$S41))*AO21))</f>
        <v>0</v>
      </c>
      <c r="AP24" s="370"/>
      <c r="AQ24" s="370"/>
      <c r="AR24" s="370"/>
      <c r="AS24" s="370"/>
      <c r="AT24" s="370"/>
      <c r="AU24" s="370"/>
      <c r="AV24" s="370"/>
      <c r="AW24" s="370"/>
      <c r="AX24" s="371"/>
      <c r="AY24" s="369">
        <f>IF($M$36="",0,(($L$27/$M$35*($Q39*$S39+$Q40*$S40+$Q41*$S41))*AY21))</f>
        <v>0</v>
      </c>
      <c r="AZ24" s="370"/>
      <c r="BA24" s="370"/>
      <c r="BB24" s="370"/>
      <c r="BC24" s="370"/>
      <c r="BD24" s="370"/>
      <c r="BE24" s="370"/>
      <c r="BF24" s="370"/>
      <c r="BG24" s="370"/>
      <c r="BH24" s="371"/>
    </row>
    <row r="25" spans="3:60" ht="19.5" customHeight="1" thickBot="1" x14ac:dyDescent="0.3">
      <c r="C25" s="257"/>
      <c r="D25" s="257"/>
      <c r="E25" s="257"/>
      <c r="F25" s="257"/>
      <c r="G25" s="257"/>
      <c r="H25" s="257"/>
      <c r="I25" s="257"/>
      <c r="J25" s="257"/>
      <c r="K25" s="257"/>
      <c r="L25" s="257"/>
      <c r="M25" s="257"/>
      <c r="N25" s="257"/>
      <c r="O25" s="257"/>
      <c r="P25" s="257"/>
      <c r="AE25" s="277" t="s">
        <v>268</v>
      </c>
      <c r="AF25" s="278"/>
      <c r="AG25" s="278"/>
      <c r="AH25" s="278"/>
      <c r="AI25" s="278"/>
      <c r="AJ25" s="278"/>
      <c r="AK25" s="278"/>
      <c r="AL25" s="278"/>
      <c r="AM25" s="278"/>
      <c r="AN25" s="279"/>
      <c r="AO25" s="372">
        <f>$L28*$L32</f>
        <v>9.8000000000000007</v>
      </c>
      <c r="AP25" s="373"/>
      <c r="AQ25" s="373"/>
      <c r="AR25" s="373"/>
      <c r="AS25" s="373"/>
      <c r="AT25" s="373"/>
      <c r="AU25" s="373"/>
      <c r="AV25" s="373"/>
      <c r="AW25" s="373"/>
      <c r="AX25" s="374"/>
      <c r="AY25" s="372">
        <f>$L28*$L32</f>
        <v>9.8000000000000007</v>
      </c>
      <c r="AZ25" s="373"/>
      <c r="BA25" s="373"/>
      <c r="BB25" s="373"/>
      <c r="BC25" s="373"/>
      <c r="BD25" s="373"/>
      <c r="BE25" s="373"/>
      <c r="BF25" s="373"/>
      <c r="BG25" s="373"/>
      <c r="BH25" s="374"/>
    </row>
    <row r="26" spans="3:60" ht="19.5" customHeight="1" x14ac:dyDescent="0.25">
      <c r="C26" s="443" t="s">
        <v>279</v>
      </c>
      <c r="D26" s="444"/>
      <c r="E26" s="444"/>
      <c r="F26" s="444"/>
      <c r="G26" s="444"/>
      <c r="H26" s="444"/>
      <c r="I26" s="444"/>
      <c r="J26" s="444"/>
      <c r="K26" s="445"/>
      <c r="L26" s="452">
        <f>Schichtplanrechner!$K$18</f>
        <v>29</v>
      </c>
      <c r="M26" s="453"/>
      <c r="N26" s="454"/>
      <c r="O26" s="257"/>
      <c r="AE26" s="277" t="s">
        <v>269</v>
      </c>
      <c r="AF26" s="278"/>
      <c r="AG26" s="278"/>
      <c r="AH26" s="278"/>
      <c r="AI26" s="278"/>
      <c r="AJ26" s="278"/>
      <c r="AK26" s="278"/>
      <c r="AL26" s="278"/>
      <c r="AM26" s="278"/>
      <c r="AN26" s="279"/>
      <c r="AO26" s="375">
        <f>$U42</f>
        <v>2</v>
      </c>
      <c r="AP26" s="376"/>
      <c r="AQ26" s="376"/>
      <c r="AR26" s="376"/>
      <c r="AS26" s="376"/>
      <c r="AT26" s="376"/>
      <c r="AU26" s="376"/>
      <c r="AV26" s="376"/>
      <c r="AW26" s="376"/>
      <c r="AX26" s="377"/>
      <c r="AY26" s="375">
        <f>$U42</f>
        <v>2</v>
      </c>
      <c r="AZ26" s="376"/>
      <c r="BA26" s="376"/>
      <c r="BB26" s="376"/>
      <c r="BC26" s="376"/>
      <c r="BD26" s="376"/>
      <c r="BE26" s="376"/>
      <c r="BF26" s="376"/>
      <c r="BG26" s="376"/>
      <c r="BH26" s="377"/>
    </row>
    <row r="27" spans="3:60" ht="19.5" customHeight="1" thickBot="1" x14ac:dyDescent="0.3">
      <c r="C27" s="455" t="s">
        <v>280</v>
      </c>
      <c r="D27" s="456"/>
      <c r="E27" s="456"/>
      <c r="F27" s="456"/>
      <c r="G27" s="456"/>
      <c r="H27" s="456"/>
      <c r="I27" s="456"/>
      <c r="J27" s="456"/>
      <c r="K27" s="457"/>
      <c r="L27" s="458">
        <f>Schichtplanrechner!$P$17</f>
        <v>39</v>
      </c>
      <c r="M27" s="459"/>
      <c r="N27" s="460"/>
      <c r="O27" s="257"/>
      <c r="AE27" s="280" t="s">
        <v>270</v>
      </c>
      <c r="AF27" s="281"/>
      <c r="AG27" s="281"/>
      <c r="AH27" s="281"/>
      <c r="AI27" s="281"/>
      <c r="AJ27" s="281"/>
      <c r="AK27" s="281"/>
      <c r="AL27" s="281"/>
      <c r="AM27" s="281"/>
      <c r="AN27" s="282"/>
      <c r="AO27" s="378">
        <f>$U39*$W39+$U40*$W40+$U41*$W41</f>
        <v>16</v>
      </c>
      <c r="AP27" s="379"/>
      <c r="AQ27" s="379"/>
      <c r="AR27" s="379"/>
      <c r="AS27" s="379"/>
      <c r="AT27" s="379"/>
      <c r="AU27" s="379"/>
      <c r="AV27" s="379"/>
      <c r="AW27" s="379"/>
      <c r="AX27" s="380"/>
      <c r="AY27" s="378">
        <f>$U39*$W39+$U40*$W40+$U41*$W41</f>
        <v>16</v>
      </c>
      <c r="AZ27" s="379"/>
      <c r="BA27" s="379"/>
      <c r="BB27" s="379"/>
      <c r="BC27" s="379"/>
      <c r="BD27" s="379"/>
      <c r="BE27" s="379"/>
      <c r="BF27" s="379"/>
      <c r="BG27" s="379"/>
      <c r="BH27" s="380"/>
    </row>
    <row r="28" spans="3:60" ht="19.5" customHeight="1" thickTop="1" thickBot="1" x14ac:dyDescent="0.3">
      <c r="C28" s="386" t="s">
        <v>246</v>
      </c>
      <c r="D28" s="387"/>
      <c r="E28" s="387"/>
      <c r="F28" s="387"/>
      <c r="G28" s="387"/>
      <c r="H28" s="387"/>
      <c r="I28" s="387"/>
      <c r="J28" s="387"/>
      <c r="K28" s="388"/>
      <c r="L28" s="389">
        <f>Schichtplanrechner!$P$23</f>
        <v>9.8000000000000007</v>
      </c>
      <c r="M28" s="390"/>
      <c r="N28" s="391"/>
      <c r="O28" s="257"/>
      <c r="AE28" s="286" t="s">
        <v>271</v>
      </c>
      <c r="AF28" s="287"/>
      <c r="AG28" s="287"/>
      <c r="AH28" s="287"/>
      <c r="AI28" s="287"/>
      <c r="AJ28" s="287"/>
      <c r="AK28" s="287"/>
      <c r="AL28" s="287"/>
      <c r="AM28" s="287"/>
      <c r="AN28" s="288"/>
      <c r="AO28" s="392">
        <f>IF($M$36="",0,(($L$26/$M$35*($U39*$W39+$U40*$W40+$U41*$W41))*AO25))</f>
        <v>1136.8000000000002</v>
      </c>
      <c r="AP28" s="393"/>
      <c r="AQ28" s="393"/>
      <c r="AR28" s="393"/>
      <c r="AS28" s="393"/>
      <c r="AT28" s="393"/>
      <c r="AU28" s="393"/>
      <c r="AV28" s="393"/>
      <c r="AW28" s="393"/>
      <c r="AX28" s="394"/>
      <c r="AY28" s="392">
        <f>IF($M$36="",0,(($L$27/$M$35*($U39*$W39+$U40*$W40+$U41*$W41))*AY25))</f>
        <v>1528.8000000000002</v>
      </c>
      <c r="AZ28" s="393"/>
      <c r="BA28" s="393"/>
      <c r="BB28" s="393"/>
      <c r="BC28" s="393"/>
      <c r="BD28" s="393"/>
      <c r="BE28" s="393"/>
      <c r="BF28" s="393"/>
      <c r="BG28" s="393"/>
      <c r="BH28" s="394"/>
    </row>
    <row r="29" spans="3:60" ht="19.5" customHeight="1" thickTop="1" x14ac:dyDescent="0.25">
      <c r="C29" s="386" t="s">
        <v>247</v>
      </c>
      <c r="D29" s="387"/>
      <c r="E29" s="387"/>
      <c r="F29" s="387"/>
      <c r="G29" s="387"/>
      <c r="H29" s="387"/>
      <c r="I29" s="387"/>
      <c r="J29" s="387"/>
      <c r="K29" s="388"/>
      <c r="L29" s="404">
        <f>Schichtplanrechner!$P$24</f>
        <v>0</v>
      </c>
      <c r="M29" s="405"/>
      <c r="N29" s="406"/>
      <c r="O29" s="257"/>
      <c r="AE29" s="283" t="s">
        <v>272</v>
      </c>
      <c r="AF29" s="284"/>
      <c r="AG29" s="284"/>
      <c r="AH29" s="284"/>
      <c r="AI29" s="284"/>
      <c r="AJ29" s="284"/>
      <c r="AK29" s="284"/>
      <c r="AL29" s="284"/>
      <c r="AM29" s="284"/>
      <c r="AN29" s="285"/>
      <c r="AO29" s="369">
        <f>AO12+AO16+AO20+AO24+AO28</f>
        <v>14494.2</v>
      </c>
      <c r="AP29" s="370"/>
      <c r="AQ29" s="370"/>
      <c r="AR29" s="370"/>
      <c r="AS29" s="370"/>
      <c r="AT29" s="370"/>
      <c r="AU29" s="370"/>
      <c r="AV29" s="370"/>
      <c r="AW29" s="370"/>
      <c r="AX29" s="371"/>
      <c r="AY29" s="369">
        <f>AY12+AY16+AY20+AY24+AY28</f>
        <v>19492.2</v>
      </c>
      <c r="AZ29" s="370"/>
      <c r="BA29" s="370"/>
      <c r="BB29" s="370"/>
      <c r="BC29" s="370"/>
      <c r="BD29" s="370"/>
      <c r="BE29" s="370"/>
      <c r="BF29" s="370"/>
      <c r="BG29" s="370"/>
      <c r="BH29" s="371"/>
    </row>
    <row r="30" spans="3:60" ht="19.5" customHeight="1" x14ac:dyDescent="0.25">
      <c r="C30" s="386" t="s">
        <v>248</v>
      </c>
      <c r="D30" s="387"/>
      <c r="E30" s="387"/>
      <c r="F30" s="387"/>
      <c r="G30" s="387"/>
      <c r="H30" s="387"/>
      <c r="I30" s="387"/>
      <c r="J30" s="387"/>
      <c r="K30" s="388"/>
      <c r="L30" s="404">
        <f>Schichtplanrechner!$P$25</f>
        <v>0.5</v>
      </c>
      <c r="M30" s="405"/>
      <c r="N30" s="406"/>
      <c r="O30" s="257"/>
      <c r="AE30" s="289" t="s">
        <v>273</v>
      </c>
      <c r="AF30" s="290"/>
      <c r="AG30" s="290"/>
      <c r="AH30" s="290"/>
      <c r="AI30" s="290"/>
      <c r="AJ30" s="290"/>
      <c r="AK30" s="290"/>
      <c r="AL30" s="290"/>
      <c r="AM30" s="290"/>
      <c r="AN30" s="291"/>
      <c r="AO30" s="407">
        <f>AO29*13</f>
        <v>188424.6</v>
      </c>
      <c r="AP30" s="408"/>
      <c r="AQ30" s="408"/>
      <c r="AR30" s="408"/>
      <c r="AS30" s="408"/>
      <c r="AT30" s="408"/>
      <c r="AU30" s="408"/>
      <c r="AV30" s="408"/>
      <c r="AW30" s="408"/>
      <c r="AX30" s="409"/>
      <c r="AY30" s="407">
        <f>AY29*13</f>
        <v>253398.6</v>
      </c>
      <c r="AZ30" s="408"/>
      <c r="BA30" s="408"/>
      <c r="BB30" s="408"/>
      <c r="BC30" s="408"/>
      <c r="BD30" s="408"/>
      <c r="BE30" s="408"/>
      <c r="BF30" s="408"/>
      <c r="BG30" s="408"/>
      <c r="BH30" s="409"/>
    </row>
    <row r="31" spans="3:60" ht="19.5" customHeight="1" thickBot="1" x14ac:dyDescent="0.3">
      <c r="C31" s="386" t="s">
        <v>249</v>
      </c>
      <c r="D31" s="387"/>
      <c r="E31" s="387"/>
      <c r="F31" s="387"/>
      <c r="G31" s="387"/>
      <c r="H31" s="387"/>
      <c r="I31" s="387"/>
      <c r="J31" s="387"/>
      <c r="K31" s="388"/>
      <c r="L31" s="404">
        <f>Schichtplanrechner!$P$26</f>
        <v>0</v>
      </c>
      <c r="M31" s="405"/>
      <c r="N31" s="406"/>
      <c r="AE31" s="292" t="s">
        <v>274</v>
      </c>
      <c r="AF31" s="293"/>
      <c r="AG31" s="293"/>
      <c r="AH31" s="293"/>
      <c r="AI31" s="293"/>
      <c r="AJ31" s="293"/>
      <c r="AK31" s="293"/>
      <c r="AL31" s="293"/>
      <c r="AM31" s="293"/>
      <c r="AN31" s="294"/>
      <c r="AO31" s="395">
        <f>AO30*4</f>
        <v>753698.4</v>
      </c>
      <c r="AP31" s="396"/>
      <c r="AQ31" s="396"/>
      <c r="AR31" s="396"/>
      <c r="AS31" s="396"/>
      <c r="AT31" s="396"/>
      <c r="AU31" s="396"/>
      <c r="AV31" s="396"/>
      <c r="AW31" s="396"/>
      <c r="AX31" s="397"/>
      <c r="AY31" s="395">
        <f>AY30*4</f>
        <v>1013594.4</v>
      </c>
      <c r="AZ31" s="396"/>
      <c r="BA31" s="396"/>
      <c r="BB31" s="396"/>
      <c r="BC31" s="396"/>
      <c r="BD31" s="396"/>
      <c r="BE31" s="396"/>
      <c r="BF31" s="396"/>
      <c r="BG31" s="396"/>
      <c r="BH31" s="397"/>
    </row>
    <row r="32" spans="3:60" ht="19.5" customHeight="1" thickBot="1" x14ac:dyDescent="0.3">
      <c r="C32" s="398" t="s">
        <v>250</v>
      </c>
      <c r="D32" s="399"/>
      <c r="E32" s="399"/>
      <c r="F32" s="399"/>
      <c r="G32" s="399"/>
      <c r="H32" s="399"/>
      <c r="I32" s="399"/>
      <c r="J32" s="399"/>
      <c r="K32" s="400"/>
      <c r="L32" s="401">
        <f>Schichtplanrechner!$P$27</f>
        <v>1</v>
      </c>
      <c r="M32" s="402"/>
      <c r="N32" s="403"/>
    </row>
    <row r="33" spans="1:52" ht="19.5" customHeight="1" x14ac:dyDescent="0.25"/>
    <row r="34" spans="1:52" ht="19.5" customHeight="1" thickBot="1" x14ac:dyDescent="0.3">
      <c r="C34" s="245"/>
      <c r="D34" s="8"/>
      <c r="E34" s="8"/>
      <c r="F34" s="8"/>
      <c r="G34" s="8"/>
      <c r="H34" s="8"/>
      <c r="I34" s="8"/>
    </row>
    <row r="35" spans="1:52" ht="19.5" customHeight="1" x14ac:dyDescent="0.25">
      <c r="C35" s="443" t="s">
        <v>244</v>
      </c>
      <c r="D35" s="444"/>
      <c r="E35" s="444"/>
      <c r="F35" s="444"/>
      <c r="G35" s="444"/>
      <c r="H35" s="444"/>
      <c r="I35" s="444"/>
      <c r="J35" s="444"/>
      <c r="K35" s="444"/>
      <c r="L35" s="445"/>
      <c r="M35" s="449">
        <f>I14</f>
        <v>4</v>
      </c>
      <c r="N35" s="450"/>
      <c r="O35" s="450"/>
      <c r="P35" s="450"/>
      <c r="Q35" s="450"/>
      <c r="R35" s="450"/>
      <c r="S35" s="450"/>
      <c r="T35" s="450"/>
      <c r="U35" s="450"/>
      <c r="V35" s="450"/>
      <c r="W35" s="450"/>
      <c r="X35" s="451"/>
    </row>
    <row r="36" spans="1:52" ht="19.5" customHeight="1" x14ac:dyDescent="0.25">
      <c r="C36" s="386" t="s">
        <v>251</v>
      </c>
      <c r="D36" s="387"/>
      <c r="E36" s="387"/>
      <c r="F36" s="387"/>
      <c r="G36" s="387"/>
      <c r="H36" s="387"/>
      <c r="I36" s="387"/>
      <c r="J36" s="387"/>
      <c r="K36" s="387"/>
      <c r="L36" s="388"/>
      <c r="M36" s="414">
        <f>I12</f>
        <v>40</v>
      </c>
      <c r="N36" s="415"/>
      <c r="O36" s="415"/>
      <c r="P36" s="415"/>
      <c r="Q36" s="415"/>
      <c r="R36" s="415"/>
      <c r="S36" s="415"/>
      <c r="T36" s="415"/>
      <c r="U36" s="415"/>
      <c r="V36" s="415"/>
      <c r="W36" s="415"/>
      <c r="X36" s="416"/>
    </row>
    <row r="37" spans="1:52" ht="19.5" customHeight="1" thickBot="1" x14ac:dyDescent="0.3">
      <c r="C37" s="417" t="s">
        <v>283</v>
      </c>
      <c r="D37" s="418"/>
      <c r="E37" s="418"/>
      <c r="F37" s="418"/>
      <c r="G37" s="418"/>
      <c r="H37" s="418"/>
      <c r="I37" s="418"/>
      <c r="J37" s="418"/>
      <c r="K37" s="418"/>
      <c r="L37" s="419"/>
      <c r="M37" s="446" t="s">
        <v>252</v>
      </c>
      <c r="N37" s="447"/>
      <c r="O37" s="447"/>
      <c r="P37" s="448"/>
      <c r="Q37" s="446" t="s">
        <v>32</v>
      </c>
      <c r="R37" s="447"/>
      <c r="S37" s="447"/>
      <c r="T37" s="448"/>
      <c r="U37" s="446" t="s">
        <v>33</v>
      </c>
      <c r="V37" s="447"/>
      <c r="W37" s="447"/>
      <c r="X37" s="448"/>
    </row>
    <row r="38" spans="1:52" ht="19.5" customHeight="1" thickBot="1" x14ac:dyDescent="0.3">
      <c r="C38" s="424"/>
      <c r="D38" s="425"/>
      <c r="E38" s="425"/>
      <c r="F38" s="425"/>
      <c r="G38" s="425"/>
      <c r="H38" s="425"/>
      <c r="I38" s="425"/>
      <c r="J38" s="425"/>
      <c r="K38" s="425"/>
      <c r="L38" s="426"/>
      <c r="M38" s="420" t="s">
        <v>253</v>
      </c>
      <c r="N38" s="421"/>
      <c r="O38" s="422" t="s">
        <v>254</v>
      </c>
      <c r="P38" s="423"/>
      <c r="Q38" s="420" t="s">
        <v>253</v>
      </c>
      <c r="R38" s="421"/>
      <c r="S38" s="422" t="s">
        <v>254</v>
      </c>
      <c r="T38" s="423"/>
      <c r="U38" s="420" t="s">
        <v>253</v>
      </c>
      <c r="V38" s="421"/>
      <c r="W38" s="422" t="s">
        <v>254</v>
      </c>
      <c r="X38" s="423"/>
    </row>
    <row r="39" spans="1:52" ht="19.5" customHeight="1" x14ac:dyDescent="0.25">
      <c r="C39" s="427" t="s">
        <v>0</v>
      </c>
      <c r="D39" s="428"/>
      <c r="E39" s="428"/>
      <c r="F39" s="428"/>
      <c r="G39" s="428"/>
      <c r="H39" s="428"/>
      <c r="I39" s="428"/>
      <c r="J39" s="428"/>
      <c r="K39" s="428"/>
      <c r="L39" s="429"/>
      <c r="M39" s="410">
        <v>5</v>
      </c>
      <c r="N39" s="411"/>
      <c r="O39" s="412">
        <v>8</v>
      </c>
      <c r="P39" s="413"/>
      <c r="Q39" s="410">
        <v>1</v>
      </c>
      <c r="R39" s="411"/>
      <c r="S39" s="412">
        <v>8</v>
      </c>
      <c r="T39" s="413"/>
      <c r="U39" s="410">
        <v>1</v>
      </c>
      <c r="V39" s="411"/>
      <c r="W39" s="412">
        <v>8</v>
      </c>
      <c r="X39" s="413"/>
    </row>
    <row r="40" spans="1:52" ht="19.5" customHeight="1" x14ac:dyDescent="0.25">
      <c r="C40" s="386" t="s">
        <v>1</v>
      </c>
      <c r="D40" s="387"/>
      <c r="E40" s="387"/>
      <c r="F40" s="387"/>
      <c r="G40" s="387"/>
      <c r="H40" s="387"/>
      <c r="I40" s="387"/>
      <c r="J40" s="387"/>
      <c r="K40" s="387"/>
      <c r="L40" s="388"/>
      <c r="M40" s="474">
        <v>5</v>
      </c>
      <c r="N40" s="475"/>
      <c r="O40" s="484">
        <v>8</v>
      </c>
      <c r="P40" s="485"/>
      <c r="Q40" s="474">
        <v>1</v>
      </c>
      <c r="R40" s="475"/>
      <c r="S40" s="484">
        <v>8</v>
      </c>
      <c r="T40" s="485"/>
      <c r="U40" s="474">
        <v>0</v>
      </c>
      <c r="V40" s="475"/>
      <c r="W40" s="484">
        <v>0</v>
      </c>
      <c r="X40" s="485"/>
    </row>
    <row r="41" spans="1:52" ht="19.5" customHeight="1" thickBot="1" x14ac:dyDescent="0.3">
      <c r="C41" s="398" t="s">
        <v>2</v>
      </c>
      <c r="D41" s="399"/>
      <c r="E41" s="399"/>
      <c r="F41" s="399"/>
      <c r="G41" s="399"/>
      <c r="H41" s="399"/>
      <c r="I41" s="399"/>
      <c r="J41" s="399"/>
      <c r="K41" s="399"/>
      <c r="L41" s="400"/>
      <c r="M41" s="464">
        <v>5</v>
      </c>
      <c r="N41" s="465"/>
      <c r="O41" s="462">
        <v>8</v>
      </c>
      <c r="P41" s="463"/>
      <c r="Q41" s="464">
        <v>1</v>
      </c>
      <c r="R41" s="465"/>
      <c r="S41" s="462">
        <v>8</v>
      </c>
      <c r="T41" s="463"/>
      <c r="U41" s="464">
        <v>1</v>
      </c>
      <c r="V41" s="465"/>
      <c r="W41" s="462">
        <v>8</v>
      </c>
      <c r="X41" s="463"/>
    </row>
    <row r="42" spans="1:52" ht="19.5" customHeight="1" thickBot="1" x14ac:dyDescent="0.3">
      <c r="C42" s="438" t="s">
        <v>275</v>
      </c>
      <c r="D42" s="439"/>
      <c r="E42" s="439"/>
      <c r="F42" s="439"/>
      <c r="G42" s="439"/>
      <c r="H42" s="439"/>
      <c r="I42" s="439"/>
      <c r="J42" s="439"/>
      <c r="K42" s="439"/>
      <c r="L42" s="440"/>
      <c r="M42" s="441">
        <f>SUM(M39:N41)</f>
        <v>15</v>
      </c>
      <c r="N42" s="442"/>
      <c r="O42" s="432">
        <f>SUM(O39:P41)</f>
        <v>24</v>
      </c>
      <c r="P42" s="466"/>
      <c r="Q42" s="441">
        <f>SUM(Q39:R41)</f>
        <v>3</v>
      </c>
      <c r="R42" s="442"/>
      <c r="S42" s="432">
        <f>SUM(S39:T41)</f>
        <v>24</v>
      </c>
      <c r="T42" s="466"/>
      <c r="U42" s="441">
        <f>SUM(U39:V41)</f>
        <v>2</v>
      </c>
      <c r="V42" s="442"/>
      <c r="W42" s="432">
        <f>SUM(W39:X41)</f>
        <v>16</v>
      </c>
      <c r="X42" s="466"/>
    </row>
    <row r="43" spans="1:52" ht="20.25" customHeight="1" x14ac:dyDescent="0.25"/>
    <row r="44" spans="1:52" ht="20.25" customHeight="1" x14ac:dyDescent="0.25">
      <c r="A44" s="333"/>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row>
    <row r="45" spans="1:52" ht="20.25" customHeight="1" x14ac:dyDescent="0.25">
      <c r="A45" s="333"/>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row>
    <row r="46" spans="1:52" ht="20.25" customHeight="1" x14ac:dyDescent="0.25">
      <c r="A46" s="333"/>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row>
    <row r="47" spans="1:52" ht="20.25" customHeight="1" x14ac:dyDescent="0.25">
      <c r="A47" s="333"/>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row>
    <row r="48" spans="1:52" ht="20.25" customHeight="1" x14ac:dyDescent="0.25">
      <c r="A48" s="333"/>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row>
    <row r="49" spans="1:52" ht="20.25" customHeight="1" x14ac:dyDescent="0.25">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row>
    <row r="50" spans="1:52" ht="20.25" customHeight="1" x14ac:dyDescent="0.25">
      <c r="A50" s="333"/>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row>
    <row r="51" spans="1:52" ht="20.25" customHeight="1" x14ac:dyDescent="0.25">
      <c r="A51" s="333"/>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row>
    <row r="52" spans="1:52" ht="20.25" customHeight="1" x14ac:dyDescent="0.25">
      <c r="A52" s="333"/>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row>
    <row r="53" spans="1:52" ht="20.25" customHeight="1" x14ac:dyDescent="0.25">
      <c r="A53" s="333"/>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row>
    <row r="54" spans="1:52" ht="20.25" customHeight="1" x14ac:dyDescent="0.25">
      <c r="A54" s="333"/>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row>
    <row r="55" spans="1:52" ht="20.25" customHeight="1" x14ac:dyDescent="0.25">
      <c r="A55" s="333"/>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row>
    <row r="56" spans="1:52" ht="20.25" customHeight="1" x14ac:dyDescent="0.25">
      <c r="A56" s="333"/>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row>
    <row r="57" spans="1:52" x14ac:dyDescent="0.25">
      <c r="A57" s="333"/>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row>
    <row r="58" spans="1:52" x14ac:dyDescent="0.25">
      <c r="A58" s="333"/>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row>
    <row r="59" spans="1:52" x14ac:dyDescent="0.25">
      <c r="A59" s="333"/>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row>
    <row r="60" spans="1:52" x14ac:dyDescent="0.25">
      <c r="A60" s="333"/>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row>
    <row r="61" spans="1:52" x14ac:dyDescent="0.25">
      <c r="A61" s="333"/>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row>
    <row r="62" spans="1:52" x14ac:dyDescent="0.25">
      <c r="A62" s="333"/>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row>
    <row r="63" spans="1:52" x14ac:dyDescent="0.25">
      <c r="A63" s="333"/>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row>
    <row r="64" spans="1:52" x14ac:dyDescent="0.25">
      <c r="A64" s="333"/>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row>
    <row r="65" spans="1:52" x14ac:dyDescent="0.25">
      <c r="A65" s="333"/>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row>
  </sheetData>
  <customSheetViews>
    <customSheetView guid="{585B02F6-D04E-40B0-9C3D-EA9FC2F8BE0E}" scale="85" showGridLines="0">
      <selection activeCell="AZ6" sqref="AZ6"/>
      <pageMargins left="0.7" right="0.7" top="0.78740157499999996" bottom="0.78740157499999996" header="0.3" footer="0.3"/>
    </customSheetView>
    <customSheetView guid="{A3C78327-8DE4-4FA3-9639-BE4895212F26}" scale="85" showGridLines="0">
      <selection activeCell="AZ6" sqref="AZ6"/>
      <pageMargins left="0.7" right="0.7" top="0.78740157499999996" bottom="0.78740157499999996" header="0.3" footer="0.3"/>
    </customSheetView>
  </customSheetViews>
  <mergeCells count="108">
    <mergeCell ref="U41:V41"/>
    <mergeCell ref="W41:X41"/>
    <mergeCell ref="C42:L42"/>
    <mergeCell ref="M42:N42"/>
    <mergeCell ref="O42:P42"/>
    <mergeCell ref="Q42:R42"/>
    <mergeCell ref="S42:T42"/>
    <mergeCell ref="U42:V42"/>
    <mergeCell ref="W42:X42"/>
    <mergeCell ref="C41:L41"/>
    <mergeCell ref="M41:N41"/>
    <mergeCell ref="O41:P41"/>
    <mergeCell ref="Q41:R41"/>
    <mergeCell ref="S41:T41"/>
    <mergeCell ref="U39:V39"/>
    <mergeCell ref="W39:X39"/>
    <mergeCell ref="C40:L40"/>
    <mergeCell ref="M40:N40"/>
    <mergeCell ref="O40:P40"/>
    <mergeCell ref="Q40:R40"/>
    <mergeCell ref="S40:T40"/>
    <mergeCell ref="U40:V40"/>
    <mergeCell ref="W40:X40"/>
    <mergeCell ref="C39:L39"/>
    <mergeCell ref="M39:N39"/>
    <mergeCell ref="O39:P39"/>
    <mergeCell ref="Q39:R39"/>
    <mergeCell ref="S39:T39"/>
    <mergeCell ref="C37:L37"/>
    <mergeCell ref="M37:P37"/>
    <mergeCell ref="Q37:T37"/>
    <mergeCell ref="U37:X37"/>
    <mergeCell ref="C38:L38"/>
    <mergeCell ref="M38:N38"/>
    <mergeCell ref="O38:P38"/>
    <mergeCell ref="Q38:R38"/>
    <mergeCell ref="S38:T38"/>
    <mergeCell ref="U38:V38"/>
    <mergeCell ref="W38:X38"/>
    <mergeCell ref="C32:K32"/>
    <mergeCell ref="L32:N32"/>
    <mergeCell ref="C35:L35"/>
    <mergeCell ref="M35:X35"/>
    <mergeCell ref="C36:L36"/>
    <mergeCell ref="M36:X36"/>
    <mergeCell ref="C30:K30"/>
    <mergeCell ref="L30:N30"/>
    <mergeCell ref="AO30:AX30"/>
    <mergeCell ref="AY30:BH30"/>
    <mergeCell ref="C31:K31"/>
    <mergeCell ref="L31:N31"/>
    <mergeCell ref="AO31:AX31"/>
    <mergeCell ref="AY31:BH31"/>
    <mergeCell ref="C28:K28"/>
    <mergeCell ref="L28:N28"/>
    <mergeCell ref="AO28:AX28"/>
    <mergeCell ref="AY28:BH28"/>
    <mergeCell ref="C29:K29"/>
    <mergeCell ref="L29:N29"/>
    <mergeCell ref="AO29:AX29"/>
    <mergeCell ref="AY29:BH29"/>
    <mergeCell ref="C26:K26"/>
    <mergeCell ref="L26:N26"/>
    <mergeCell ref="AO26:AX26"/>
    <mergeCell ref="AY26:BH26"/>
    <mergeCell ref="C27:K27"/>
    <mergeCell ref="L27:N27"/>
    <mergeCell ref="AO27:AX27"/>
    <mergeCell ref="AY27:BH27"/>
    <mergeCell ref="AO23:AX23"/>
    <mergeCell ref="AY23:BH23"/>
    <mergeCell ref="AO24:AX24"/>
    <mergeCell ref="AY24:BH24"/>
    <mergeCell ref="AO25:AX25"/>
    <mergeCell ref="AY25:BH25"/>
    <mergeCell ref="AY19:BH19"/>
    <mergeCell ref="AO20:AX20"/>
    <mergeCell ref="AY20:BH20"/>
    <mergeCell ref="AO21:AX21"/>
    <mergeCell ref="AY21:BH21"/>
    <mergeCell ref="AO22:AX22"/>
    <mergeCell ref="AY22:BH22"/>
    <mergeCell ref="K18:P20"/>
    <mergeCell ref="K21:P22"/>
    <mergeCell ref="C12:H12"/>
    <mergeCell ref="AO12:AX12"/>
    <mergeCell ref="AY12:BH12"/>
    <mergeCell ref="AO13:AX13"/>
    <mergeCell ref="AY13:BH13"/>
    <mergeCell ref="D19:I20"/>
    <mergeCell ref="C3:I3"/>
    <mergeCell ref="J3:P3"/>
    <mergeCell ref="Q3:W3"/>
    <mergeCell ref="X3:AD3"/>
    <mergeCell ref="AO17:AX17"/>
    <mergeCell ref="AY17:BH17"/>
    <mergeCell ref="D18:I18"/>
    <mergeCell ref="AO18:AX18"/>
    <mergeCell ref="AY18:BH18"/>
    <mergeCell ref="AO14:AX14"/>
    <mergeCell ref="AY14:BH14"/>
    <mergeCell ref="AO15:AX15"/>
    <mergeCell ref="AY15:BH15"/>
    <mergeCell ref="C16:I16"/>
    <mergeCell ref="J16:P16"/>
    <mergeCell ref="AO16:AX16"/>
    <mergeCell ref="AY16:BH16"/>
    <mergeCell ref="AO19:AX19"/>
  </mergeCells>
  <pageMargins left="0.7" right="0.7" top="0.78740157499999996" bottom="0.78740157499999996"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69"/>
  <sheetViews>
    <sheetView showGridLines="0" zoomScale="85" zoomScaleNormal="85" workbookViewId="0">
      <selection activeCell="V18" sqref="V1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3" ht="36" customHeight="1" x14ac:dyDescent="0.35">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c r="BJ1" s="333"/>
      <c r="BK1" s="333"/>
    </row>
    <row r="2" spans="2:63" ht="21" customHeight="1" thickBot="1" x14ac:dyDescent="0.3">
      <c r="C2" s="51" t="s">
        <v>113</v>
      </c>
      <c r="AF2" s="26"/>
      <c r="AG2" s="26"/>
      <c r="AH2" s="26"/>
      <c r="AI2" s="27"/>
      <c r="AJ2" s="27"/>
      <c r="AK2" s="27"/>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c r="BJ2" s="333"/>
      <c r="BK2" s="333"/>
    </row>
    <row r="3" spans="2:63"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273"/>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c r="BJ3" s="333"/>
      <c r="BK3" s="333"/>
    </row>
    <row r="4" spans="2:63"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9"/>
      <c r="AJ4" s="269"/>
      <c r="AK4" s="269"/>
      <c r="AL4" s="334"/>
      <c r="AM4" s="337"/>
      <c r="AN4" s="337"/>
      <c r="AO4" s="337"/>
      <c r="AP4" s="336"/>
      <c r="AQ4" s="333"/>
      <c r="AR4" s="333"/>
      <c r="AS4" s="333"/>
      <c r="AT4" s="333"/>
      <c r="AU4" s="333"/>
      <c r="AV4" s="333"/>
      <c r="AW4" s="333"/>
      <c r="AX4" s="333"/>
      <c r="AY4" s="333"/>
      <c r="AZ4" s="333"/>
      <c r="BA4" s="333"/>
      <c r="BB4" s="333"/>
      <c r="BC4" s="333"/>
      <c r="BD4" s="333"/>
      <c r="BE4" s="333"/>
      <c r="BF4" s="333"/>
      <c r="BG4" s="333"/>
      <c r="BH4" s="333"/>
      <c r="BI4" s="333"/>
      <c r="BJ4" s="333"/>
      <c r="BK4" s="333"/>
    </row>
    <row r="5" spans="2:63" ht="14.45" thickBot="1" x14ac:dyDescent="0.4">
      <c r="B5" s="266" t="s">
        <v>37</v>
      </c>
      <c r="C5" s="119" t="s">
        <v>36</v>
      </c>
      <c r="D5" s="118" t="s">
        <v>36</v>
      </c>
      <c r="E5" s="118" t="s">
        <v>36</v>
      </c>
      <c r="F5" s="118" t="s">
        <v>36</v>
      </c>
      <c r="G5" s="62"/>
      <c r="H5" s="62"/>
      <c r="I5" s="73"/>
      <c r="J5" s="140" t="s">
        <v>35</v>
      </c>
      <c r="K5" s="138" t="s">
        <v>35</v>
      </c>
      <c r="L5" s="138" t="s">
        <v>35</v>
      </c>
      <c r="M5" s="138" t="s">
        <v>35</v>
      </c>
      <c r="N5" s="138" t="s">
        <v>35</v>
      </c>
      <c r="O5" s="139" t="s">
        <v>35</v>
      </c>
      <c r="P5" s="163" t="s">
        <v>35</v>
      </c>
      <c r="Q5" s="80"/>
      <c r="R5" s="62"/>
      <c r="S5" s="42" t="s">
        <v>34</v>
      </c>
      <c r="T5" s="42" t="s">
        <v>34</v>
      </c>
      <c r="U5" s="42" t="s">
        <v>34</v>
      </c>
      <c r="V5" s="141" t="s">
        <v>34</v>
      </c>
      <c r="W5" s="162" t="s">
        <v>34</v>
      </c>
      <c r="X5" s="43" t="s">
        <v>34</v>
      </c>
      <c r="Y5" s="42" t="s">
        <v>34</v>
      </c>
      <c r="Z5" s="62"/>
      <c r="AA5" s="62"/>
      <c r="AB5" s="118" t="s">
        <v>36</v>
      </c>
      <c r="AC5" s="118" t="s">
        <v>36</v>
      </c>
      <c r="AD5" s="146" t="s">
        <v>36</v>
      </c>
      <c r="AF5" s="26">
        <f>COUNTIF($C5:$AD5,"F")</f>
        <v>7</v>
      </c>
      <c r="AG5" s="26">
        <f>COUNTIF($C5:$AD5,"S")</f>
        <v>7</v>
      </c>
      <c r="AH5" s="26">
        <f>COUNTIF($C5:$AD5,"N")</f>
        <v>7</v>
      </c>
      <c r="AI5" s="269"/>
      <c r="AJ5" s="269"/>
      <c r="AK5" s="269"/>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c r="BJ5" s="333"/>
      <c r="BK5" s="333"/>
    </row>
    <row r="6" spans="2:63" ht="14.45" thickBot="1" x14ac:dyDescent="0.4">
      <c r="B6" s="266" t="s">
        <v>38</v>
      </c>
      <c r="C6" s="135" t="s">
        <v>35</v>
      </c>
      <c r="D6" s="133" t="s">
        <v>35</v>
      </c>
      <c r="E6" s="133" t="s">
        <v>35</v>
      </c>
      <c r="F6" s="133" t="s">
        <v>35</v>
      </c>
      <c r="G6" s="133" t="s">
        <v>35</v>
      </c>
      <c r="H6" s="134" t="s">
        <v>35</v>
      </c>
      <c r="I6" s="161" t="s">
        <v>35</v>
      </c>
      <c r="J6" s="71"/>
      <c r="K6" s="59"/>
      <c r="L6" s="46" t="s">
        <v>34</v>
      </c>
      <c r="M6" s="46" t="s">
        <v>34</v>
      </c>
      <c r="N6" s="46" t="s">
        <v>34</v>
      </c>
      <c r="O6" s="132" t="s">
        <v>34</v>
      </c>
      <c r="P6" s="160" t="s">
        <v>34</v>
      </c>
      <c r="Q6" s="67" t="s">
        <v>34</v>
      </c>
      <c r="R6" s="46" t="s">
        <v>34</v>
      </c>
      <c r="S6" s="59"/>
      <c r="T6" s="59"/>
      <c r="U6" s="116" t="s">
        <v>36</v>
      </c>
      <c r="V6" s="116" t="s">
        <v>36</v>
      </c>
      <c r="W6" s="145" t="s">
        <v>36</v>
      </c>
      <c r="X6" s="117" t="s">
        <v>36</v>
      </c>
      <c r="Y6" s="116" t="s">
        <v>36</v>
      </c>
      <c r="Z6" s="116" t="s">
        <v>36</v>
      </c>
      <c r="AA6" s="116" t="s">
        <v>36</v>
      </c>
      <c r="AB6" s="59"/>
      <c r="AC6" s="59"/>
      <c r="AD6" s="68"/>
      <c r="AF6" s="26">
        <f>COUNTIF($C6:$AD6,"F")</f>
        <v>7</v>
      </c>
      <c r="AG6" s="26">
        <f>COUNTIF($C6:$AD6,"S")</f>
        <v>7</v>
      </c>
      <c r="AH6" s="26">
        <f>COUNTIF($C6:$AD6,"N")</f>
        <v>7</v>
      </c>
      <c r="AI6" s="269"/>
      <c r="AJ6" s="127"/>
      <c r="AK6" s="127"/>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c r="BJ6" s="333"/>
      <c r="BK6" s="333"/>
    </row>
    <row r="7" spans="2:63" ht="14.45" thickBot="1" x14ac:dyDescent="0.4">
      <c r="B7" s="266" t="s">
        <v>39</v>
      </c>
      <c r="C7" s="71"/>
      <c r="D7" s="59"/>
      <c r="E7" s="46" t="s">
        <v>34</v>
      </c>
      <c r="F7" s="46" t="s">
        <v>34</v>
      </c>
      <c r="G7" s="46" t="s">
        <v>34</v>
      </c>
      <c r="H7" s="132" t="s">
        <v>34</v>
      </c>
      <c r="I7" s="159" t="s">
        <v>34</v>
      </c>
      <c r="J7" s="57" t="s">
        <v>34</v>
      </c>
      <c r="K7" s="46" t="s">
        <v>34</v>
      </c>
      <c r="L7" s="59"/>
      <c r="M7" s="59"/>
      <c r="N7" s="116" t="s">
        <v>36</v>
      </c>
      <c r="O7" s="116" t="s">
        <v>36</v>
      </c>
      <c r="P7" s="123" t="s">
        <v>36</v>
      </c>
      <c r="Q7" s="136" t="s">
        <v>36</v>
      </c>
      <c r="R7" s="116" t="s">
        <v>36</v>
      </c>
      <c r="S7" s="116" t="s">
        <v>36</v>
      </c>
      <c r="T7" s="116" t="s">
        <v>36</v>
      </c>
      <c r="U7" s="59"/>
      <c r="V7" s="59"/>
      <c r="W7" s="58"/>
      <c r="X7" s="135" t="s">
        <v>35</v>
      </c>
      <c r="Y7" s="133" t="s">
        <v>35</v>
      </c>
      <c r="Z7" s="133" t="s">
        <v>35</v>
      </c>
      <c r="AA7" s="133" t="s">
        <v>35</v>
      </c>
      <c r="AB7" s="133" t="s">
        <v>35</v>
      </c>
      <c r="AC7" s="134" t="s">
        <v>35</v>
      </c>
      <c r="AD7" s="158" t="s">
        <v>35</v>
      </c>
      <c r="AF7" s="26">
        <f>COUNTIF($C7:$AD7,"F")</f>
        <v>7</v>
      </c>
      <c r="AG7" s="26">
        <f>COUNTIF($C7:$AD7,"S")</f>
        <v>7</v>
      </c>
      <c r="AH7" s="26">
        <f>COUNTIF($C7:$AD7,"N")</f>
        <v>7</v>
      </c>
      <c r="AI7" s="127"/>
      <c r="AJ7" s="269"/>
      <c r="AK7" s="269"/>
      <c r="AL7" s="334"/>
      <c r="AM7" s="335"/>
      <c r="AN7" s="335"/>
      <c r="AO7" s="335"/>
      <c r="AP7" s="336"/>
      <c r="AQ7" s="333"/>
      <c r="AR7" s="333"/>
      <c r="AS7" s="333"/>
      <c r="AT7" s="333"/>
      <c r="AU7" s="333"/>
      <c r="AV7" s="333"/>
      <c r="AW7" s="333"/>
      <c r="AX7" s="333"/>
      <c r="AY7" s="333"/>
      <c r="AZ7" s="333"/>
      <c r="BA7" s="333"/>
      <c r="BB7" s="333"/>
      <c r="BC7" s="333"/>
      <c r="BD7" s="333"/>
      <c r="BE7" s="333"/>
      <c r="BF7" s="333"/>
      <c r="BG7" s="333"/>
      <c r="BH7" s="333"/>
      <c r="BI7" s="333"/>
      <c r="BJ7" s="333"/>
      <c r="BK7" s="333"/>
    </row>
    <row r="8" spans="2:63" ht="14.45" thickBot="1" x14ac:dyDescent="0.4">
      <c r="B8" s="266" t="s">
        <v>40</v>
      </c>
      <c r="C8" s="31" t="s">
        <v>34</v>
      </c>
      <c r="D8" s="30" t="s">
        <v>34</v>
      </c>
      <c r="E8" s="29"/>
      <c r="F8" s="29"/>
      <c r="G8" s="114" t="s">
        <v>36</v>
      </c>
      <c r="H8" s="114" t="s">
        <v>36</v>
      </c>
      <c r="I8" s="151" t="s">
        <v>36</v>
      </c>
      <c r="J8" s="120" t="s">
        <v>36</v>
      </c>
      <c r="K8" s="114" t="s">
        <v>36</v>
      </c>
      <c r="L8" s="114" t="s">
        <v>36</v>
      </c>
      <c r="M8" s="114" t="s">
        <v>36</v>
      </c>
      <c r="N8" s="29"/>
      <c r="O8" s="29"/>
      <c r="P8" s="28"/>
      <c r="Q8" s="131" t="s">
        <v>35</v>
      </c>
      <c r="R8" s="128" t="s">
        <v>35</v>
      </c>
      <c r="S8" s="128" t="s">
        <v>35</v>
      </c>
      <c r="T8" s="128" t="s">
        <v>35</v>
      </c>
      <c r="U8" s="128" t="s">
        <v>35</v>
      </c>
      <c r="V8" s="129" t="s">
        <v>35</v>
      </c>
      <c r="W8" s="157" t="s">
        <v>35</v>
      </c>
      <c r="X8" s="144"/>
      <c r="Y8" s="29"/>
      <c r="Z8" s="30" t="s">
        <v>34</v>
      </c>
      <c r="AA8" s="30" t="s">
        <v>34</v>
      </c>
      <c r="AB8" s="30" t="s">
        <v>34</v>
      </c>
      <c r="AC8" s="130" t="s">
        <v>34</v>
      </c>
      <c r="AD8" s="156" t="s">
        <v>34</v>
      </c>
      <c r="AF8" s="26">
        <f>COUNTIF($C8:$AD8,"F")</f>
        <v>7</v>
      </c>
      <c r="AG8" s="26">
        <f>COUNTIF($C8:$AD8,"S")</f>
        <v>7</v>
      </c>
      <c r="AH8" s="26">
        <f>COUNTIF($C8:$AD8,"N")</f>
        <v>7</v>
      </c>
      <c r="AI8" s="269"/>
      <c r="AJ8" s="127"/>
      <c r="AK8" s="269"/>
      <c r="AL8" s="334"/>
      <c r="AM8" s="335"/>
      <c r="AN8" s="335"/>
      <c r="AO8" s="335"/>
      <c r="AP8" s="336"/>
      <c r="AQ8" s="333"/>
      <c r="AR8" s="333"/>
      <c r="AS8" s="333"/>
      <c r="AT8" s="333"/>
      <c r="AU8" s="333"/>
      <c r="AV8" s="333"/>
      <c r="AW8" s="333"/>
      <c r="AX8" s="333"/>
      <c r="AY8" s="333"/>
      <c r="AZ8" s="333"/>
      <c r="BA8" s="333"/>
      <c r="BB8" s="333"/>
      <c r="BC8" s="333"/>
      <c r="BD8" s="333"/>
      <c r="BE8" s="333"/>
      <c r="BF8" s="333"/>
      <c r="BG8" s="333"/>
      <c r="BH8" s="333"/>
      <c r="BI8" s="333"/>
      <c r="BJ8" s="333"/>
      <c r="BK8" s="333"/>
    </row>
    <row r="9" spans="2:63" s="78" customFormat="1" ht="14.1" x14ac:dyDescent="0.35">
      <c r="B9" s="269"/>
      <c r="C9" s="127"/>
      <c r="D9" s="127"/>
      <c r="E9" s="269"/>
      <c r="F9" s="127"/>
      <c r="G9" s="269"/>
      <c r="H9" s="269"/>
      <c r="I9" s="269"/>
      <c r="J9" s="269"/>
      <c r="K9" s="127"/>
      <c r="L9" s="127"/>
      <c r="M9" s="269"/>
      <c r="N9" s="127"/>
      <c r="O9" s="269"/>
      <c r="P9" s="269"/>
      <c r="Q9" s="127"/>
      <c r="R9" s="127"/>
      <c r="S9" s="127"/>
      <c r="T9" s="127"/>
      <c r="U9" s="269"/>
      <c r="V9" s="127"/>
      <c r="W9" s="269"/>
      <c r="X9" s="269"/>
      <c r="Y9" s="127"/>
      <c r="Z9" s="127"/>
      <c r="AA9" s="127"/>
      <c r="AB9" s="127"/>
      <c r="AC9" s="127"/>
      <c r="AD9" s="127"/>
      <c r="AE9" s="269"/>
      <c r="AF9" s="269"/>
      <c r="AG9" s="127"/>
      <c r="AH9" s="127"/>
      <c r="AI9" s="127"/>
      <c r="AJ9" s="127"/>
      <c r="AK9" s="127"/>
      <c r="AL9" s="339"/>
      <c r="AM9" s="336"/>
      <c r="AN9" s="336"/>
      <c r="AO9" s="336"/>
      <c r="AP9" s="333"/>
      <c r="AQ9" s="339"/>
      <c r="AR9" s="339"/>
      <c r="AS9" s="339"/>
      <c r="AT9" s="339"/>
      <c r="AU9" s="339"/>
      <c r="AV9" s="339"/>
      <c r="AW9" s="339"/>
      <c r="AX9" s="339"/>
      <c r="AY9" s="339"/>
      <c r="AZ9" s="339"/>
      <c r="BA9" s="339"/>
      <c r="BB9" s="339"/>
      <c r="BC9" s="339"/>
      <c r="BD9" s="339"/>
      <c r="BE9" s="339"/>
      <c r="BF9" s="339"/>
      <c r="BG9" s="339"/>
      <c r="BH9" s="339"/>
      <c r="BI9" s="339"/>
      <c r="BJ9" s="339"/>
      <c r="BK9" s="339"/>
    </row>
    <row r="10" spans="2:63" ht="19.5" customHeight="1" x14ac:dyDescent="0.25">
      <c r="B10" s="269"/>
      <c r="C10" s="272" t="s">
        <v>282</v>
      </c>
      <c r="D10" s="127"/>
      <c r="E10" s="127"/>
      <c r="F10" s="127"/>
      <c r="G10" s="127"/>
      <c r="H10" s="269"/>
      <c r="I10" s="269"/>
      <c r="J10" s="127"/>
      <c r="K10" s="127"/>
      <c r="L10" s="127"/>
      <c r="M10" s="127"/>
      <c r="N10" s="127"/>
      <c r="O10" s="127"/>
      <c r="P10" s="127"/>
      <c r="Q10" s="269"/>
      <c r="R10" s="269"/>
      <c r="S10" s="269"/>
      <c r="T10" s="269"/>
      <c r="U10" s="269"/>
      <c r="V10" s="127"/>
      <c r="W10" s="127"/>
      <c r="X10" s="269"/>
      <c r="Y10" s="26"/>
      <c r="Z10" s="26"/>
      <c r="AA10" s="26"/>
      <c r="AB10" s="27"/>
      <c r="AE10" s="245" t="s">
        <v>276</v>
      </c>
      <c r="AF10" s="264"/>
      <c r="AG10" s="264"/>
      <c r="AH10" s="264"/>
      <c r="AI10" s="264"/>
      <c r="AJ10" s="264"/>
      <c r="AK10" s="264"/>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row>
    <row r="11" spans="2:63" s="78" customFormat="1" ht="15.75" customHeight="1" thickBot="1" x14ac:dyDescent="0.4">
      <c r="B11" s="269"/>
      <c r="C11" s="127"/>
      <c r="D11" s="127"/>
      <c r="E11" s="269"/>
      <c r="F11" s="127"/>
      <c r="G11" s="269"/>
      <c r="H11" s="269"/>
      <c r="I11" s="269"/>
      <c r="J11" s="269"/>
      <c r="K11" s="127"/>
      <c r="L11" s="127"/>
      <c r="M11" s="269"/>
      <c r="N11" s="127"/>
      <c r="O11" s="269"/>
      <c r="P11" s="269"/>
      <c r="Q11" s="127"/>
      <c r="R11" s="127"/>
      <c r="S11" s="127"/>
      <c r="T11" s="127"/>
      <c r="U11" s="269"/>
      <c r="V11" s="127"/>
      <c r="W11" s="269"/>
      <c r="X11" s="269"/>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3" s="78" customFormat="1" ht="19.5" customHeight="1" x14ac:dyDescent="0.35">
      <c r="B12" s="269"/>
      <c r="C12" s="362" t="s">
        <v>242</v>
      </c>
      <c r="D12" s="362"/>
      <c r="E12" s="362"/>
      <c r="F12" s="362"/>
      <c r="G12" s="362"/>
      <c r="H12" s="362"/>
      <c r="I12" s="269">
        <v>42</v>
      </c>
      <c r="J12" s="269"/>
      <c r="K12" s="127"/>
      <c r="L12" s="127"/>
      <c r="M12" s="269"/>
      <c r="N12" s="127"/>
      <c r="O12" s="269"/>
      <c r="P12" s="269"/>
      <c r="Q12" s="127"/>
      <c r="R12" s="127"/>
      <c r="S12" s="127"/>
      <c r="T12" s="127"/>
      <c r="U12" s="269"/>
      <c r="V12" s="127"/>
      <c r="W12" s="269"/>
      <c r="X12" s="269"/>
      <c r="Y12" s="127"/>
      <c r="Z12" s="127"/>
      <c r="AA12" s="127"/>
      <c r="AB12" s="127"/>
      <c r="AC12" s="127"/>
      <c r="AD12" s="127"/>
      <c r="AE12" s="274" t="s">
        <v>255</v>
      </c>
      <c r="AF12" s="275"/>
      <c r="AG12" s="275"/>
      <c r="AH12" s="275"/>
      <c r="AI12" s="275"/>
      <c r="AJ12" s="275"/>
      <c r="AK12" s="275"/>
      <c r="AL12" s="275"/>
      <c r="AM12" s="275"/>
      <c r="AN12" s="276"/>
      <c r="AO12" s="363">
        <f>$L35*$L37*$M45</f>
        <v>11936.400000000001</v>
      </c>
      <c r="AP12" s="364"/>
      <c r="AQ12" s="364"/>
      <c r="AR12" s="364"/>
      <c r="AS12" s="364"/>
      <c r="AT12" s="364"/>
      <c r="AU12" s="364"/>
      <c r="AV12" s="364"/>
      <c r="AW12" s="364"/>
      <c r="AX12" s="365"/>
      <c r="AY12" s="363">
        <f>$L36*$L37*$M45</f>
        <v>16052.400000000001</v>
      </c>
      <c r="AZ12" s="364"/>
      <c r="BA12" s="364"/>
      <c r="BB12" s="364"/>
      <c r="BC12" s="364"/>
      <c r="BD12" s="364"/>
      <c r="BE12" s="364"/>
      <c r="BF12" s="364"/>
      <c r="BG12" s="364"/>
      <c r="BH12" s="365"/>
    </row>
    <row r="13" spans="2:63" ht="19.5" customHeight="1" x14ac:dyDescent="0.25">
      <c r="C13" s="267" t="s">
        <v>243</v>
      </c>
      <c r="I13" s="26">
        <v>3</v>
      </c>
      <c r="AE13" s="277" t="s">
        <v>256</v>
      </c>
      <c r="AF13" s="278"/>
      <c r="AG13" s="278"/>
      <c r="AH13" s="278"/>
      <c r="AI13" s="278"/>
      <c r="AJ13" s="278"/>
      <c r="AK13" s="278"/>
      <c r="AL13" s="278"/>
      <c r="AM13" s="278"/>
      <c r="AN13" s="279"/>
      <c r="AO13" s="372">
        <f>$L37*$L38</f>
        <v>0</v>
      </c>
      <c r="AP13" s="373"/>
      <c r="AQ13" s="373"/>
      <c r="AR13" s="373"/>
      <c r="AS13" s="373"/>
      <c r="AT13" s="373"/>
      <c r="AU13" s="373"/>
      <c r="AV13" s="373"/>
      <c r="AW13" s="373"/>
      <c r="AX13" s="374"/>
      <c r="AY13" s="372">
        <f>$L37*$L38</f>
        <v>0</v>
      </c>
      <c r="AZ13" s="373"/>
      <c r="BA13" s="373"/>
      <c r="BB13" s="373"/>
      <c r="BC13" s="373"/>
      <c r="BD13" s="373"/>
      <c r="BE13" s="373"/>
      <c r="BF13" s="373"/>
      <c r="BG13" s="373"/>
      <c r="BH13" s="374"/>
    </row>
    <row r="14" spans="2:63" ht="19.5" customHeight="1" x14ac:dyDescent="0.25">
      <c r="C14" s="267" t="s">
        <v>244</v>
      </c>
      <c r="I14" s="26">
        <v>4</v>
      </c>
      <c r="AE14" s="277" t="s">
        <v>257</v>
      </c>
      <c r="AF14" s="278"/>
      <c r="AG14" s="278"/>
      <c r="AH14" s="278"/>
      <c r="AI14" s="278"/>
      <c r="AJ14" s="278"/>
      <c r="AK14" s="278"/>
      <c r="AL14" s="278"/>
      <c r="AM14" s="278"/>
      <c r="AN14" s="279"/>
      <c r="AO14" s="375">
        <f>$M49+$Q49+$U49</f>
        <v>7</v>
      </c>
      <c r="AP14" s="376"/>
      <c r="AQ14" s="376"/>
      <c r="AR14" s="376"/>
      <c r="AS14" s="376"/>
      <c r="AT14" s="376"/>
      <c r="AU14" s="376"/>
      <c r="AV14" s="376"/>
      <c r="AW14" s="376"/>
      <c r="AX14" s="377"/>
      <c r="AY14" s="375">
        <f>$M49+$Q49+$U49</f>
        <v>7</v>
      </c>
      <c r="AZ14" s="376"/>
      <c r="BA14" s="376"/>
      <c r="BB14" s="376"/>
      <c r="BC14" s="376"/>
      <c r="BD14" s="376"/>
      <c r="BE14" s="376"/>
      <c r="BF14" s="376"/>
      <c r="BG14" s="376"/>
      <c r="BH14" s="377"/>
    </row>
    <row r="15" spans="2:63" ht="19.5" customHeight="1" thickBot="1" x14ac:dyDescent="0.3">
      <c r="C15" s="125"/>
      <c r="AE15" s="280" t="s">
        <v>258</v>
      </c>
      <c r="AF15" s="281"/>
      <c r="AG15" s="281"/>
      <c r="AH15" s="281"/>
      <c r="AI15" s="281"/>
      <c r="AJ15" s="281"/>
      <c r="AK15" s="281"/>
      <c r="AL15" s="281"/>
      <c r="AM15" s="281"/>
      <c r="AN15" s="282"/>
      <c r="AO15" s="378">
        <f>$M49*$O49+$Q49*$S49+$U49*$W49</f>
        <v>56</v>
      </c>
      <c r="AP15" s="379"/>
      <c r="AQ15" s="379"/>
      <c r="AR15" s="379"/>
      <c r="AS15" s="379"/>
      <c r="AT15" s="379"/>
      <c r="AU15" s="379"/>
      <c r="AV15" s="379"/>
      <c r="AW15" s="379"/>
      <c r="AX15" s="380"/>
      <c r="AY15" s="378">
        <f>$M49*$O49+$Q49*$S49+$U49*$W49</f>
        <v>56</v>
      </c>
      <c r="AZ15" s="379"/>
      <c r="BA15" s="379"/>
      <c r="BB15" s="379"/>
      <c r="BC15" s="379"/>
      <c r="BD15" s="379"/>
      <c r="BE15" s="379"/>
      <c r="BF15" s="379"/>
      <c r="BG15" s="379"/>
      <c r="BH15" s="380"/>
    </row>
    <row r="16" spans="2:63"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IF($M$45="",0,(($L$35/$M$44*($M49*$O49+$Q49*$S49+$U49*$W49))*AO13))</f>
        <v>0</v>
      </c>
      <c r="AP16" s="370"/>
      <c r="AQ16" s="370"/>
      <c r="AR16" s="370"/>
      <c r="AS16" s="370"/>
      <c r="AT16" s="370"/>
      <c r="AU16" s="370"/>
      <c r="AV16" s="370"/>
      <c r="AW16" s="370"/>
      <c r="AX16" s="371"/>
      <c r="AY16" s="369">
        <f>IF($M$45="",0,(($L$36/$M$44*($M49*$O49+$Q49*$S49+$U49*$W49))*AY13))</f>
        <v>0</v>
      </c>
      <c r="AZ16" s="370"/>
      <c r="BA16" s="370"/>
      <c r="BB16" s="370"/>
      <c r="BC16" s="370"/>
      <c r="BD16" s="370"/>
      <c r="BE16" s="370"/>
      <c r="BF16" s="370"/>
      <c r="BG16" s="370"/>
      <c r="BH16" s="371"/>
    </row>
    <row r="17" spans="3:60" ht="19.5" customHeight="1" x14ac:dyDescent="0.25">
      <c r="D17" s="230"/>
      <c r="E17" s="230"/>
      <c r="F17" s="230"/>
      <c r="G17" s="230"/>
      <c r="H17" s="230"/>
      <c r="I17" s="229"/>
      <c r="AE17" s="277" t="s">
        <v>260</v>
      </c>
      <c r="AF17" s="278"/>
      <c r="AG17" s="278"/>
      <c r="AH17" s="278"/>
      <c r="AI17" s="278"/>
      <c r="AJ17" s="278"/>
      <c r="AK17" s="278"/>
      <c r="AL17" s="278"/>
      <c r="AM17" s="278"/>
      <c r="AN17" s="279"/>
      <c r="AO17" s="372">
        <f>$L$37*$L$39</f>
        <v>4.9000000000000004</v>
      </c>
      <c r="AP17" s="373"/>
      <c r="AQ17" s="373"/>
      <c r="AR17" s="373"/>
      <c r="AS17" s="373"/>
      <c r="AT17" s="373"/>
      <c r="AU17" s="373"/>
      <c r="AV17" s="373"/>
      <c r="AW17" s="373"/>
      <c r="AX17" s="374"/>
      <c r="AY17" s="372">
        <f>$L$37*$L$39</f>
        <v>4.9000000000000004</v>
      </c>
      <c r="AZ17" s="373"/>
      <c r="BA17" s="373"/>
      <c r="BB17" s="373"/>
      <c r="BC17" s="373"/>
      <c r="BD17" s="373"/>
      <c r="BE17" s="373"/>
      <c r="BF17" s="373"/>
      <c r="BG17" s="373"/>
      <c r="BH17" s="374"/>
    </row>
    <row r="18" spans="3:60" ht="19.5" customHeight="1" x14ac:dyDescent="0.25">
      <c r="C18" s="232" t="s">
        <v>133</v>
      </c>
      <c r="D18" s="381" t="s">
        <v>149</v>
      </c>
      <c r="E18" s="381"/>
      <c r="F18" s="381"/>
      <c r="G18" s="381"/>
      <c r="H18" s="381"/>
      <c r="I18" s="382"/>
      <c r="J18" s="232" t="s">
        <v>133</v>
      </c>
      <c r="K18" s="473" t="s">
        <v>154</v>
      </c>
      <c r="L18" s="473"/>
      <c r="M18" s="473"/>
      <c r="N18" s="473"/>
      <c r="O18" s="473"/>
      <c r="P18" s="473"/>
      <c r="AE18" s="277" t="s">
        <v>261</v>
      </c>
      <c r="AF18" s="278"/>
      <c r="AG18" s="278"/>
      <c r="AH18" s="278"/>
      <c r="AI18" s="278"/>
      <c r="AJ18" s="278"/>
      <c r="AK18" s="278"/>
      <c r="AL18" s="278"/>
      <c r="AM18" s="278"/>
      <c r="AN18" s="279"/>
      <c r="AO18" s="375">
        <f>$M50+$Q50+$U50</f>
        <v>7</v>
      </c>
      <c r="AP18" s="376"/>
      <c r="AQ18" s="376"/>
      <c r="AR18" s="376"/>
      <c r="AS18" s="376"/>
      <c r="AT18" s="376"/>
      <c r="AU18" s="376"/>
      <c r="AV18" s="376"/>
      <c r="AW18" s="376"/>
      <c r="AX18" s="377"/>
      <c r="AY18" s="375">
        <f>$M50+$Q50+$U50</f>
        <v>7</v>
      </c>
      <c r="AZ18" s="376"/>
      <c r="BA18" s="376"/>
      <c r="BB18" s="376"/>
      <c r="BC18" s="376"/>
      <c r="BD18" s="376"/>
      <c r="BE18" s="376"/>
      <c r="BF18" s="376"/>
      <c r="BG18" s="376"/>
      <c r="BH18" s="377"/>
    </row>
    <row r="19" spans="3:60" ht="19.5" customHeight="1" thickBot="1" x14ac:dyDescent="0.3">
      <c r="C19" s="232"/>
      <c r="D19" s="381"/>
      <c r="E19" s="381"/>
      <c r="F19" s="381"/>
      <c r="G19" s="381"/>
      <c r="H19" s="381"/>
      <c r="I19" s="382"/>
      <c r="J19" s="232" t="s">
        <v>134</v>
      </c>
      <c r="K19" s="473" t="s">
        <v>155</v>
      </c>
      <c r="L19" s="473"/>
      <c r="M19" s="473"/>
      <c r="N19" s="473"/>
      <c r="O19" s="473"/>
      <c r="P19" s="473"/>
      <c r="AE19" s="280" t="s">
        <v>262</v>
      </c>
      <c r="AF19" s="281"/>
      <c r="AG19" s="281"/>
      <c r="AH19" s="281"/>
      <c r="AI19" s="281"/>
      <c r="AJ19" s="281"/>
      <c r="AK19" s="281"/>
      <c r="AL19" s="281"/>
      <c r="AM19" s="281"/>
      <c r="AN19" s="282"/>
      <c r="AO19" s="378">
        <f>$M50*$O50+$Q50*$S50+$U50*$W50</f>
        <v>56</v>
      </c>
      <c r="AP19" s="379"/>
      <c r="AQ19" s="379"/>
      <c r="AR19" s="379"/>
      <c r="AS19" s="379"/>
      <c r="AT19" s="379"/>
      <c r="AU19" s="379"/>
      <c r="AV19" s="379"/>
      <c r="AW19" s="379"/>
      <c r="AX19" s="380"/>
      <c r="AY19" s="378">
        <f>$M50*$O50+$Q50*$S50+$U50*$W50</f>
        <v>56</v>
      </c>
      <c r="AZ19" s="379"/>
      <c r="BA19" s="379"/>
      <c r="BB19" s="379"/>
      <c r="BC19" s="379"/>
      <c r="BD19" s="379"/>
      <c r="BE19" s="379"/>
      <c r="BF19" s="379"/>
      <c r="BG19" s="379"/>
      <c r="BH19" s="380"/>
    </row>
    <row r="20" spans="3:60" ht="19.5" customHeight="1" thickTop="1" x14ac:dyDescent="0.25">
      <c r="C20" s="232" t="s">
        <v>134</v>
      </c>
      <c r="D20" s="381" t="s">
        <v>150</v>
      </c>
      <c r="E20" s="381"/>
      <c r="F20" s="381"/>
      <c r="G20" s="381"/>
      <c r="H20" s="381"/>
      <c r="I20" s="382"/>
      <c r="J20" s="232" t="s">
        <v>135</v>
      </c>
      <c r="K20" s="383" t="s">
        <v>147</v>
      </c>
      <c r="L20" s="383"/>
      <c r="M20" s="383"/>
      <c r="N20" s="383"/>
      <c r="O20" s="383"/>
      <c r="P20" s="383"/>
      <c r="AE20" s="283" t="s">
        <v>263</v>
      </c>
      <c r="AF20" s="284"/>
      <c r="AG20" s="284"/>
      <c r="AH20" s="284"/>
      <c r="AI20" s="284"/>
      <c r="AJ20" s="284"/>
      <c r="AK20" s="284"/>
      <c r="AL20" s="284"/>
      <c r="AM20" s="284"/>
      <c r="AN20" s="285"/>
      <c r="AO20" s="369">
        <f>IF($M$45="",0,(($L$35/$M$44*($M50*$O50+$Q50*$S50+$U50*$W50))*AO17))</f>
        <v>1989.4</v>
      </c>
      <c r="AP20" s="370"/>
      <c r="AQ20" s="370"/>
      <c r="AR20" s="370"/>
      <c r="AS20" s="370"/>
      <c r="AT20" s="370"/>
      <c r="AU20" s="370"/>
      <c r="AV20" s="370"/>
      <c r="AW20" s="370"/>
      <c r="AX20" s="371"/>
      <c r="AY20" s="369">
        <f>IF($M$45="",0,(($L$36/$M$44*($M50*$O50+$Q50*$S50+$U50*$W50))*AY17))</f>
        <v>2675.4</v>
      </c>
      <c r="AZ20" s="370"/>
      <c r="BA20" s="370"/>
      <c r="BB20" s="370"/>
      <c r="BC20" s="370"/>
      <c r="BD20" s="370"/>
      <c r="BE20" s="370"/>
      <c r="BF20" s="370"/>
      <c r="BG20" s="370"/>
      <c r="BH20" s="371"/>
    </row>
    <row r="21" spans="3:60" ht="19.5" customHeight="1" x14ac:dyDescent="0.25">
      <c r="C21" s="232"/>
      <c r="D21" s="381"/>
      <c r="E21" s="381"/>
      <c r="F21" s="381"/>
      <c r="G21" s="381"/>
      <c r="H21" s="381"/>
      <c r="I21" s="382"/>
      <c r="J21" s="232"/>
      <c r="K21" s="383"/>
      <c r="L21" s="383"/>
      <c r="M21" s="383"/>
      <c r="N21" s="383"/>
      <c r="O21" s="383"/>
      <c r="P21" s="383"/>
      <c r="AE21" s="277" t="s">
        <v>264</v>
      </c>
      <c r="AF21" s="278"/>
      <c r="AG21" s="278"/>
      <c r="AH21" s="278"/>
      <c r="AI21" s="278"/>
      <c r="AJ21" s="278"/>
      <c r="AK21" s="278"/>
      <c r="AL21" s="278"/>
      <c r="AM21" s="278"/>
      <c r="AN21" s="279"/>
      <c r="AO21" s="372">
        <f>$L37*$L40</f>
        <v>0</v>
      </c>
      <c r="AP21" s="373"/>
      <c r="AQ21" s="373"/>
      <c r="AR21" s="373"/>
      <c r="AS21" s="373"/>
      <c r="AT21" s="373"/>
      <c r="AU21" s="373"/>
      <c r="AV21" s="373"/>
      <c r="AW21" s="373"/>
      <c r="AX21" s="374"/>
      <c r="AY21" s="372">
        <f>$L37*$L40</f>
        <v>0</v>
      </c>
      <c r="AZ21" s="373"/>
      <c r="BA21" s="373"/>
      <c r="BB21" s="373"/>
      <c r="BC21" s="373"/>
      <c r="BD21" s="373"/>
      <c r="BE21" s="373"/>
      <c r="BF21" s="373"/>
      <c r="BG21" s="373"/>
      <c r="BH21" s="374"/>
    </row>
    <row r="22" spans="3:60" ht="19.5" customHeight="1" x14ac:dyDescent="0.25">
      <c r="C22" s="232" t="s">
        <v>135</v>
      </c>
      <c r="D22" s="381" t="s">
        <v>151</v>
      </c>
      <c r="E22" s="381"/>
      <c r="F22" s="381"/>
      <c r="G22" s="381"/>
      <c r="H22" s="381"/>
      <c r="I22" s="382"/>
      <c r="J22" s="232"/>
      <c r="K22" s="383"/>
      <c r="L22" s="383"/>
      <c r="M22" s="383"/>
      <c r="N22" s="383"/>
      <c r="O22" s="383"/>
      <c r="P22" s="383"/>
      <c r="AE22" s="277" t="s">
        <v>265</v>
      </c>
      <c r="AF22" s="278"/>
      <c r="AG22" s="278"/>
      <c r="AH22" s="278"/>
      <c r="AI22" s="278"/>
      <c r="AJ22" s="278"/>
      <c r="AK22" s="278"/>
      <c r="AL22" s="278"/>
      <c r="AM22" s="278"/>
      <c r="AN22" s="279"/>
      <c r="AO22" s="375">
        <f>$Q51</f>
        <v>3</v>
      </c>
      <c r="AP22" s="376"/>
      <c r="AQ22" s="376"/>
      <c r="AR22" s="376"/>
      <c r="AS22" s="376"/>
      <c r="AT22" s="376"/>
      <c r="AU22" s="376"/>
      <c r="AV22" s="376"/>
      <c r="AW22" s="376"/>
      <c r="AX22" s="377"/>
      <c r="AY22" s="375">
        <f>$Q51</f>
        <v>3</v>
      </c>
      <c r="AZ22" s="376"/>
      <c r="BA22" s="376"/>
      <c r="BB22" s="376"/>
      <c r="BC22" s="376"/>
      <c r="BD22" s="376"/>
      <c r="BE22" s="376"/>
      <c r="BF22" s="376"/>
      <c r="BG22" s="376"/>
      <c r="BH22" s="377"/>
    </row>
    <row r="23" spans="3:60" ht="19.5" customHeight="1" thickBot="1" x14ac:dyDescent="0.3">
      <c r="C23" s="232"/>
      <c r="D23" s="381"/>
      <c r="E23" s="381"/>
      <c r="F23" s="381"/>
      <c r="G23" s="381"/>
      <c r="H23" s="381"/>
      <c r="I23" s="382"/>
      <c r="J23" s="232" t="s">
        <v>136</v>
      </c>
      <c r="K23" s="473" t="s">
        <v>156</v>
      </c>
      <c r="L23" s="473"/>
      <c r="M23" s="473"/>
      <c r="N23" s="473"/>
      <c r="O23" s="473"/>
      <c r="P23" s="473"/>
      <c r="AE23" s="280" t="s">
        <v>266</v>
      </c>
      <c r="AF23" s="281"/>
      <c r="AG23" s="281"/>
      <c r="AH23" s="281"/>
      <c r="AI23" s="281"/>
      <c r="AJ23" s="281"/>
      <c r="AK23" s="281"/>
      <c r="AL23" s="281"/>
      <c r="AM23" s="281"/>
      <c r="AN23" s="282"/>
      <c r="AO23" s="378">
        <f>$Q48*$S48+$Q49*$S49+$Q50*$S50</f>
        <v>24</v>
      </c>
      <c r="AP23" s="379"/>
      <c r="AQ23" s="379"/>
      <c r="AR23" s="379"/>
      <c r="AS23" s="379"/>
      <c r="AT23" s="379"/>
      <c r="AU23" s="379"/>
      <c r="AV23" s="379"/>
      <c r="AW23" s="379"/>
      <c r="AX23" s="380"/>
      <c r="AY23" s="378">
        <f>$Q48*$S48+$Q49*$S49+$Q50*$S50</f>
        <v>24</v>
      </c>
      <c r="AZ23" s="379"/>
      <c r="BA23" s="379"/>
      <c r="BB23" s="379"/>
      <c r="BC23" s="379"/>
      <c r="BD23" s="379"/>
      <c r="BE23" s="379"/>
      <c r="BF23" s="379"/>
      <c r="BG23" s="379"/>
      <c r="BH23" s="380"/>
    </row>
    <row r="24" spans="3:60" ht="19.5" customHeight="1" thickTop="1" x14ac:dyDescent="0.25">
      <c r="C24" s="232"/>
      <c r="D24" s="381"/>
      <c r="E24" s="381"/>
      <c r="F24" s="381"/>
      <c r="G24" s="381"/>
      <c r="H24" s="381"/>
      <c r="I24" s="382"/>
      <c r="J24" s="232" t="s">
        <v>138</v>
      </c>
      <c r="K24" s="383" t="s">
        <v>194</v>
      </c>
      <c r="L24" s="383"/>
      <c r="M24" s="383"/>
      <c r="N24" s="383"/>
      <c r="O24" s="383"/>
      <c r="P24" s="383"/>
      <c r="AE24" s="283" t="s">
        <v>267</v>
      </c>
      <c r="AF24" s="284"/>
      <c r="AG24" s="284"/>
      <c r="AH24" s="284"/>
      <c r="AI24" s="284"/>
      <c r="AJ24" s="284"/>
      <c r="AK24" s="284"/>
      <c r="AL24" s="284"/>
      <c r="AM24" s="284"/>
      <c r="AN24" s="285"/>
      <c r="AO24" s="369">
        <f>IF($M$45="",0,(($L$35/$M$44*($Q48*$S48+$Q49*$S49+$Q50*$S50))*AO21))</f>
        <v>0</v>
      </c>
      <c r="AP24" s="370"/>
      <c r="AQ24" s="370"/>
      <c r="AR24" s="370"/>
      <c r="AS24" s="370"/>
      <c r="AT24" s="370"/>
      <c r="AU24" s="370"/>
      <c r="AV24" s="370"/>
      <c r="AW24" s="370"/>
      <c r="AX24" s="371"/>
      <c r="AY24" s="369">
        <f>IF($M$45="",0,(($L$36/$M$44*($Q48*$S48+$Q49*$S49+$Q50*$S50))*AY21))</f>
        <v>0</v>
      </c>
      <c r="AZ24" s="370"/>
      <c r="BA24" s="370"/>
      <c r="BB24" s="370"/>
      <c r="BC24" s="370"/>
      <c r="BD24" s="370"/>
      <c r="BE24" s="370"/>
      <c r="BF24" s="370"/>
      <c r="BG24" s="370"/>
      <c r="BH24" s="371"/>
    </row>
    <row r="25" spans="3:60" ht="19.5" customHeight="1" x14ac:dyDescent="0.25">
      <c r="C25" s="232"/>
      <c r="D25" s="381"/>
      <c r="E25" s="381"/>
      <c r="F25" s="381"/>
      <c r="G25" s="381"/>
      <c r="H25" s="381"/>
      <c r="I25" s="382"/>
      <c r="J25" s="232"/>
      <c r="K25" s="383"/>
      <c r="L25" s="383"/>
      <c r="M25" s="383"/>
      <c r="N25" s="383"/>
      <c r="O25" s="383"/>
      <c r="P25" s="383"/>
      <c r="AE25" s="277" t="s">
        <v>268</v>
      </c>
      <c r="AF25" s="278"/>
      <c r="AG25" s="278"/>
      <c r="AH25" s="278"/>
      <c r="AI25" s="278"/>
      <c r="AJ25" s="278"/>
      <c r="AK25" s="278"/>
      <c r="AL25" s="278"/>
      <c r="AM25" s="278"/>
      <c r="AN25" s="279"/>
      <c r="AO25" s="372">
        <f>$L37*$L41</f>
        <v>9.8000000000000007</v>
      </c>
      <c r="AP25" s="373"/>
      <c r="AQ25" s="373"/>
      <c r="AR25" s="373"/>
      <c r="AS25" s="373"/>
      <c r="AT25" s="373"/>
      <c r="AU25" s="373"/>
      <c r="AV25" s="373"/>
      <c r="AW25" s="373"/>
      <c r="AX25" s="374"/>
      <c r="AY25" s="372">
        <f>$L37*$L41</f>
        <v>9.8000000000000007</v>
      </c>
      <c r="AZ25" s="373"/>
      <c r="BA25" s="373"/>
      <c r="BB25" s="373"/>
      <c r="BC25" s="373"/>
      <c r="BD25" s="373"/>
      <c r="BE25" s="373"/>
      <c r="BF25" s="373"/>
      <c r="BG25" s="373"/>
      <c r="BH25" s="374"/>
    </row>
    <row r="26" spans="3:60" ht="19.5" customHeight="1" x14ac:dyDescent="0.25">
      <c r="C26" s="232" t="s">
        <v>136</v>
      </c>
      <c r="D26" s="381" t="s">
        <v>152</v>
      </c>
      <c r="E26" s="381"/>
      <c r="F26" s="381"/>
      <c r="G26" s="381"/>
      <c r="H26" s="381"/>
      <c r="I26" s="382"/>
      <c r="J26" s="232"/>
      <c r="K26" s="383"/>
      <c r="L26" s="383"/>
      <c r="M26" s="383"/>
      <c r="N26" s="383"/>
      <c r="O26" s="383"/>
      <c r="P26" s="383"/>
      <c r="AE26" s="277" t="s">
        <v>269</v>
      </c>
      <c r="AF26" s="278"/>
      <c r="AG26" s="278"/>
      <c r="AH26" s="278"/>
      <c r="AI26" s="278"/>
      <c r="AJ26" s="278"/>
      <c r="AK26" s="278"/>
      <c r="AL26" s="278"/>
      <c r="AM26" s="278"/>
      <c r="AN26" s="279"/>
      <c r="AO26" s="375">
        <f>$U51</f>
        <v>3</v>
      </c>
      <c r="AP26" s="376"/>
      <c r="AQ26" s="376"/>
      <c r="AR26" s="376"/>
      <c r="AS26" s="376"/>
      <c r="AT26" s="376"/>
      <c r="AU26" s="376"/>
      <c r="AV26" s="376"/>
      <c r="AW26" s="376"/>
      <c r="AX26" s="377"/>
      <c r="AY26" s="375">
        <f>$U51</f>
        <v>3</v>
      </c>
      <c r="AZ26" s="376"/>
      <c r="BA26" s="376"/>
      <c r="BB26" s="376"/>
      <c r="BC26" s="376"/>
      <c r="BD26" s="376"/>
      <c r="BE26" s="376"/>
      <c r="BF26" s="376"/>
      <c r="BG26" s="376"/>
      <c r="BH26" s="377"/>
    </row>
    <row r="27" spans="3:60" ht="19.5" customHeight="1" thickBot="1" x14ac:dyDescent="0.3">
      <c r="C27" s="232"/>
      <c r="D27" s="381"/>
      <c r="E27" s="381"/>
      <c r="F27" s="381"/>
      <c r="G27" s="381"/>
      <c r="H27" s="381"/>
      <c r="I27" s="382"/>
      <c r="J27" s="232"/>
      <c r="K27" s="383"/>
      <c r="L27" s="383"/>
      <c r="M27" s="383"/>
      <c r="N27" s="383"/>
      <c r="O27" s="383"/>
      <c r="P27" s="383"/>
      <c r="AE27" s="280" t="s">
        <v>270</v>
      </c>
      <c r="AF27" s="281"/>
      <c r="AG27" s="281"/>
      <c r="AH27" s="281"/>
      <c r="AI27" s="281"/>
      <c r="AJ27" s="281"/>
      <c r="AK27" s="281"/>
      <c r="AL27" s="281"/>
      <c r="AM27" s="281"/>
      <c r="AN27" s="282"/>
      <c r="AO27" s="378">
        <f>$U48*$W48+$U49*$W49+$U50*$W50</f>
        <v>24</v>
      </c>
      <c r="AP27" s="379"/>
      <c r="AQ27" s="379"/>
      <c r="AR27" s="379"/>
      <c r="AS27" s="379"/>
      <c r="AT27" s="379"/>
      <c r="AU27" s="379"/>
      <c r="AV27" s="379"/>
      <c r="AW27" s="379"/>
      <c r="AX27" s="380"/>
      <c r="AY27" s="378">
        <f>$U48*$W48+$U49*$W49+$U50*$W50</f>
        <v>24</v>
      </c>
      <c r="AZ27" s="379"/>
      <c r="BA27" s="379"/>
      <c r="BB27" s="379"/>
      <c r="BC27" s="379"/>
      <c r="BD27" s="379"/>
      <c r="BE27" s="379"/>
      <c r="BF27" s="379"/>
      <c r="BG27" s="379"/>
      <c r="BH27" s="380"/>
    </row>
    <row r="28" spans="3:60" ht="19.5" customHeight="1" thickTop="1" thickBot="1" x14ac:dyDescent="0.3">
      <c r="C28" s="232" t="s">
        <v>138</v>
      </c>
      <c r="D28" s="381" t="s">
        <v>153</v>
      </c>
      <c r="E28" s="381"/>
      <c r="F28" s="381"/>
      <c r="G28" s="381"/>
      <c r="H28" s="381"/>
      <c r="I28" s="382"/>
      <c r="J28" s="232"/>
      <c r="K28" s="383"/>
      <c r="L28" s="383"/>
      <c r="M28" s="383"/>
      <c r="N28" s="383"/>
      <c r="O28" s="383"/>
      <c r="P28" s="383"/>
      <c r="AE28" s="286" t="s">
        <v>271</v>
      </c>
      <c r="AF28" s="287"/>
      <c r="AG28" s="287"/>
      <c r="AH28" s="287"/>
      <c r="AI28" s="287"/>
      <c r="AJ28" s="287"/>
      <c r="AK28" s="287"/>
      <c r="AL28" s="287"/>
      <c r="AM28" s="287"/>
      <c r="AN28" s="288"/>
      <c r="AO28" s="392">
        <f>IF($M$45="",0,(($L$35/$M$44*($U48*$W48+$U49*$W49+$U50*$W50))*AO25))</f>
        <v>1705.2</v>
      </c>
      <c r="AP28" s="393"/>
      <c r="AQ28" s="393"/>
      <c r="AR28" s="393"/>
      <c r="AS28" s="393"/>
      <c r="AT28" s="393"/>
      <c r="AU28" s="393"/>
      <c r="AV28" s="393"/>
      <c r="AW28" s="393"/>
      <c r="AX28" s="394"/>
      <c r="AY28" s="392">
        <f>IF($M$45="",0,(($L$36/$M$44*($U48*$W48+$U49*$W49+$U50*$W50))*AY25))</f>
        <v>2293.2000000000003</v>
      </c>
      <c r="AZ28" s="393"/>
      <c r="BA28" s="393"/>
      <c r="BB28" s="393"/>
      <c r="BC28" s="393"/>
      <c r="BD28" s="393"/>
      <c r="BE28" s="393"/>
      <c r="BF28" s="393"/>
      <c r="BG28" s="393"/>
      <c r="BH28" s="394"/>
    </row>
    <row r="29" spans="3:60" ht="19.5" customHeight="1" thickTop="1" x14ac:dyDescent="0.25">
      <c r="C29" s="232"/>
      <c r="D29" s="381"/>
      <c r="E29" s="381"/>
      <c r="F29" s="381"/>
      <c r="G29" s="381"/>
      <c r="H29" s="381"/>
      <c r="I29" s="382"/>
      <c r="J29" s="232"/>
      <c r="K29" s="383"/>
      <c r="L29" s="383"/>
      <c r="M29" s="383"/>
      <c r="N29" s="383"/>
      <c r="O29" s="383"/>
      <c r="P29" s="383"/>
      <c r="AE29" s="283" t="s">
        <v>272</v>
      </c>
      <c r="AF29" s="284"/>
      <c r="AG29" s="284"/>
      <c r="AH29" s="284"/>
      <c r="AI29" s="284"/>
      <c r="AJ29" s="284"/>
      <c r="AK29" s="284"/>
      <c r="AL29" s="284"/>
      <c r="AM29" s="284"/>
      <c r="AN29" s="285"/>
      <c r="AO29" s="369">
        <f>AO12+AO16+AO20+AO24+AO28</f>
        <v>15631.000000000002</v>
      </c>
      <c r="AP29" s="370"/>
      <c r="AQ29" s="370"/>
      <c r="AR29" s="370"/>
      <c r="AS29" s="370"/>
      <c r="AT29" s="370"/>
      <c r="AU29" s="370"/>
      <c r="AV29" s="370"/>
      <c r="AW29" s="370"/>
      <c r="AX29" s="371"/>
      <c r="AY29" s="369">
        <f>AY12+AY16+AY20+AY24+AY28</f>
        <v>21021.000000000004</v>
      </c>
      <c r="AZ29" s="370"/>
      <c r="BA29" s="370"/>
      <c r="BB29" s="370"/>
      <c r="BC29" s="370"/>
      <c r="BD29" s="370"/>
      <c r="BE29" s="370"/>
      <c r="BF29" s="370"/>
      <c r="BG29" s="370"/>
      <c r="BH29" s="371"/>
    </row>
    <row r="30" spans="3:60" ht="19.5" customHeight="1" x14ac:dyDescent="0.25">
      <c r="C30" s="232"/>
      <c r="D30" s="270"/>
      <c r="E30" s="270"/>
      <c r="F30" s="270"/>
      <c r="G30" s="270"/>
      <c r="H30" s="270"/>
      <c r="I30" s="271"/>
      <c r="J30" s="232" t="s">
        <v>139</v>
      </c>
      <c r="K30" s="383" t="s">
        <v>137</v>
      </c>
      <c r="L30" s="383"/>
      <c r="M30" s="383"/>
      <c r="N30" s="383"/>
      <c r="O30" s="383"/>
      <c r="P30" s="383"/>
      <c r="AE30" s="289" t="s">
        <v>273</v>
      </c>
      <c r="AF30" s="290"/>
      <c r="AG30" s="290"/>
      <c r="AH30" s="290"/>
      <c r="AI30" s="290"/>
      <c r="AJ30" s="290"/>
      <c r="AK30" s="290"/>
      <c r="AL30" s="290"/>
      <c r="AM30" s="290"/>
      <c r="AN30" s="291"/>
      <c r="AO30" s="407">
        <f>AO29*13</f>
        <v>203203.00000000003</v>
      </c>
      <c r="AP30" s="408"/>
      <c r="AQ30" s="408"/>
      <c r="AR30" s="408"/>
      <c r="AS30" s="408"/>
      <c r="AT30" s="408"/>
      <c r="AU30" s="408"/>
      <c r="AV30" s="408"/>
      <c r="AW30" s="408"/>
      <c r="AX30" s="409"/>
      <c r="AY30" s="407">
        <f>AY29*13</f>
        <v>273273.00000000006</v>
      </c>
      <c r="AZ30" s="408"/>
      <c r="BA30" s="408"/>
      <c r="BB30" s="408"/>
      <c r="BC30" s="408"/>
      <c r="BD30" s="408"/>
      <c r="BE30" s="408"/>
      <c r="BF30" s="408"/>
      <c r="BG30" s="408"/>
      <c r="BH30" s="409"/>
    </row>
    <row r="31" spans="3:60" ht="19.5" customHeight="1" thickBot="1" x14ac:dyDescent="0.3">
      <c r="C31" s="232"/>
      <c r="D31" s="270"/>
      <c r="E31" s="270"/>
      <c r="F31" s="270"/>
      <c r="G31" s="270"/>
      <c r="H31" s="270"/>
      <c r="I31" s="271"/>
      <c r="J31" s="232"/>
      <c r="K31" s="383"/>
      <c r="L31" s="383"/>
      <c r="M31" s="383"/>
      <c r="N31" s="383"/>
      <c r="O31" s="383"/>
      <c r="P31" s="383"/>
      <c r="AE31" s="292" t="s">
        <v>274</v>
      </c>
      <c r="AF31" s="293"/>
      <c r="AG31" s="293"/>
      <c r="AH31" s="293"/>
      <c r="AI31" s="293"/>
      <c r="AJ31" s="293"/>
      <c r="AK31" s="293"/>
      <c r="AL31" s="293"/>
      <c r="AM31" s="293"/>
      <c r="AN31" s="294"/>
      <c r="AO31" s="395">
        <f>AO30*4</f>
        <v>812812.00000000012</v>
      </c>
      <c r="AP31" s="396"/>
      <c r="AQ31" s="396"/>
      <c r="AR31" s="396"/>
      <c r="AS31" s="396"/>
      <c r="AT31" s="396"/>
      <c r="AU31" s="396"/>
      <c r="AV31" s="396"/>
      <c r="AW31" s="396"/>
      <c r="AX31" s="397"/>
      <c r="AY31" s="395">
        <f>AY30*4</f>
        <v>1093092.0000000002</v>
      </c>
      <c r="AZ31" s="396"/>
      <c r="BA31" s="396"/>
      <c r="BB31" s="396"/>
      <c r="BC31" s="396"/>
      <c r="BD31" s="396"/>
      <c r="BE31" s="396"/>
      <c r="BF31" s="396"/>
      <c r="BG31" s="396"/>
      <c r="BH31" s="397"/>
    </row>
    <row r="32" spans="3:60" ht="19.5" customHeight="1" x14ac:dyDescent="0.25"/>
    <row r="33" spans="3:24" ht="19.5" customHeight="1" x14ac:dyDescent="0.25">
      <c r="C33" s="261" t="s">
        <v>281</v>
      </c>
      <c r="D33" s="265"/>
      <c r="E33" s="265"/>
      <c r="F33" s="265"/>
      <c r="G33" s="265"/>
      <c r="H33" s="265"/>
      <c r="I33" s="265"/>
      <c r="J33" s="268"/>
      <c r="K33" s="268"/>
      <c r="L33" s="268"/>
      <c r="M33" s="268"/>
      <c r="N33" s="268"/>
      <c r="O33" s="268"/>
      <c r="P33" s="268"/>
    </row>
    <row r="34" spans="3:24" ht="19.5" customHeight="1" thickBot="1" x14ac:dyDescent="0.3">
      <c r="C34" s="268"/>
      <c r="D34" s="268"/>
      <c r="E34" s="268"/>
      <c r="F34" s="268"/>
      <c r="G34" s="268"/>
      <c r="H34" s="268"/>
      <c r="I34" s="268"/>
      <c r="J34" s="268"/>
      <c r="K34" s="268"/>
      <c r="L34" s="268"/>
      <c r="M34" s="268"/>
      <c r="N34" s="268"/>
      <c r="O34" s="268"/>
      <c r="P34" s="268"/>
    </row>
    <row r="35" spans="3:24" ht="19.5" customHeight="1" x14ac:dyDescent="0.25">
      <c r="C35" s="443" t="s">
        <v>279</v>
      </c>
      <c r="D35" s="444"/>
      <c r="E35" s="444"/>
      <c r="F35" s="444"/>
      <c r="G35" s="444"/>
      <c r="H35" s="444"/>
      <c r="I35" s="444"/>
      <c r="J35" s="444"/>
      <c r="K35" s="445"/>
      <c r="L35" s="452">
        <f>Schichtplanrechner!$K$18</f>
        <v>29</v>
      </c>
      <c r="M35" s="453"/>
      <c r="N35" s="454"/>
      <c r="O35" s="268"/>
    </row>
    <row r="36" spans="3:24" ht="19.5" customHeight="1" x14ac:dyDescent="0.25">
      <c r="C36" s="455" t="s">
        <v>280</v>
      </c>
      <c r="D36" s="456"/>
      <c r="E36" s="456"/>
      <c r="F36" s="456"/>
      <c r="G36" s="456"/>
      <c r="H36" s="456"/>
      <c r="I36" s="456"/>
      <c r="J36" s="456"/>
      <c r="K36" s="457"/>
      <c r="L36" s="458">
        <f>Schichtplanrechner!$P$17</f>
        <v>39</v>
      </c>
      <c r="M36" s="459"/>
      <c r="N36" s="460"/>
      <c r="O36" s="268"/>
    </row>
    <row r="37" spans="3:24" ht="19.5" customHeight="1" x14ac:dyDescent="0.25">
      <c r="C37" s="386" t="s">
        <v>246</v>
      </c>
      <c r="D37" s="387"/>
      <c r="E37" s="387"/>
      <c r="F37" s="387"/>
      <c r="G37" s="387"/>
      <c r="H37" s="387"/>
      <c r="I37" s="387"/>
      <c r="J37" s="387"/>
      <c r="K37" s="388"/>
      <c r="L37" s="389">
        <f>Schichtplanrechner!$P$23</f>
        <v>9.8000000000000007</v>
      </c>
      <c r="M37" s="390"/>
      <c r="N37" s="391"/>
      <c r="O37" s="268"/>
    </row>
    <row r="38" spans="3:24" ht="19.5" customHeight="1" x14ac:dyDescent="0.25">
      <c r="C38" s="386" t="s">
        <v>247</v>
      </c>
      <c r="D38" s="387"/>
      <c r="E38" s="387"/>
      <c r="F38" s="387"/>
      <c r="G38" s="387"/>
      <c r="H38" s="387"/>
      <c r="I38" s="387"/>
      <c r="J38" s="387"/>
      <c r="K38" s="388"/>
      <c r="L38" s="404">
        <f>Schichtplanrechner!$P$24</f>
        <v>0</v>
      </c>
      <c r="M38" s="405"/>
      <c r="N38" s="406"/>
      <c r="O38" s="268"/>
    </row>
    <row r="39" spans="3:24" ht="19.5" customHeight="1" x14ac:dyDescent="0.25">
      <c r="C39" s="386" t="s">
        <v>248</v>
      </c>
      <c r="D39" s="387"/>
      <c r="E39" s="387"/>
      <c r="F39" s="387"/>
      <c r="G39" s="387"/>
      <c r="H39" s="387"/>
      <c r="I39" s="387"/>
      <c r="J39" s="387"/>
      <c r="K39" s="388"/>
      <c r="L39" s="404">
        <f>Schichtplanrechner!$P$25</f>
        <v>0.5</v>
      </c>
      <c r="M39" s="405"/>
      <c r="N39" s="406"/>
      <c r="O39" s="268"/>
    </row>
    <row r="40" spans="3:24" ht="19.5" customHeight="1" x14ac:dyDescent="0.25">
      <c r="C40" s="386" t="s">
        <v>249</v>
      </c>
      <c r="D40" s="387"/>
      <c r="E40" s="387"/>
      <c r="F40" s="387"/>
      <c r="G40" s="387"/>
      <c r="H40" s="387"/>
      <c r="I40" s="387"/>
      <c r="J40" s="387"/>
      <c r="K40" s="388"/>
      <c r="L40" s="404">
        <f>Schichtplanrechner!$P$26</f>
        <v>0</v>
      </c>
      <c r="M40" s="405"/>
      <c r="N40" s="406"/>
    </row>
    <row r="41" spans="3:24" ht="19.5" customHeight="1" thickBot="1" x14ac:dyDescent="0.3">
      <c r="C41" s="398" t="s">
        <v>250</v>
      </c>
      <c r="D41" s="399"/>
      <c r="E41" s="399"/>
      <c r="F41" s="399"/>
      <c r="G41" s="399"/>
      <c r="H41" s="399"/>
      <c r="I41" s="399"/>
      <c r="J41" s="399"/>
      <c r="K41" s="400"/>
      <c r="L41" s="401">
        <f>Schichtplanrechner!$P$27</f>
        <v>1</v>
      </c>
      <c r="M41" s="402"/>
      <c r="N41" s="403"/>
    </row>
    <row r="42" spans="3:24" ht="19.5" customHeight="1" x14ac:dyDescent="0.25"/>
    <row r="43" spans="3:24" ht="20.25" customHeight="1" thickBot="1" x14ac:dyDescent="0.3">
      <c r="C43" s="245"/>
      <c r="D43" s="8"/>
      <c r="E43" s="8"/>
      <c r="F43" s="8"/>
      <c r="G43" s="8"/>
      <c r="H43" s="8"/>
      <c r="I43" s="8"/>
    </row>
    <row r="44" spans="3:24" ht="20.25" customHeight="1" x14ac:dyDescent="0.25">
      <c r="C44" s="443" t="s">
        <v>244</v>
      </c>
      <c r="D44" s="444"/>
      <c r="E44" s="444"/>
      <c r="F44" s="444"/>
      <c r="G44" s="444"/>
      <c r="H44" s="444"/>
      <c r="I44" s="444"/>
      <c r="J44" s="444"/>
      <c r="K44" s="444"/>
      <c r="L44" s="445"/>
      <c r="M44" s="449">
        <f>I14</f>
        <v>4</v>
      </c>
      <c r="N44" s="450"/>
      <c r="O44" s="450"/>
      <c r="P44" s="450"/>
      <c r="Q44" s="450"/>
      <c r="R44" s="450"/>
      <c r="S44" s="450"/>
      <c r="T44" s="450"/>
      <c r="U44" s="450"/>
      <c r="V44" s="450"/>
      <c r="W44" s="450"/>
      <c r="X44" s="451"/>
    </row>
    <row r="45" spans="3:24" ht="20.25" customHeight="1" x14ac:dyDescent="0.25">
      <c r="C45" s="386" t="s">
        <v>251</v>
      </c>
      <c r="D45" s="387"/>
      <c r="E45" s="387"/>
      <c r="F45" s="387"/>
      <c r="G45" s="387"/>
      <c r="H45" s="387"/>
      <c r="I45" s="387"/>
      <c r="J45" s="387"/>
      <c r="K45" s="387"/>
      <c r="L45" s="388"/>
      <c r="M45" s="414">
        <f>I12</f>
        <v>42</v>
      </c>
      <c r="N45" s="415"/>
      <c r="O45" s="415"/>
      <c r="P45" s="415"/>
      <c r="Q45" s="415"/>
      <c r="R45" s="415"/>
      <c r="S45" s="415"/>
      <c r="T45" s="415"/>
      <c r="U45" s="415"/>
      <c r="V45" s="415"/>
      <c r="W45" s="415"/>
      <c r="X45" s="416"/>
    </row>
    <row r="46" spans="3:24" ht="20.25" customHeight="1" thickBot="1" x14ac:dyDescent="0.3">
      <c r="C46" s="417" t="s">
        <v>283</v>
      </c>
      <c r="D46" s="418"/>
      <c r="E46" s="418"/>
      <c r="F46" s="418"/>
      <c r="G46" s="418"/>
      <c r="H46" s="418"/>
      <c r="I46" s="418"/>
      <c r="J46" s="418"/>
      <c r="K46" s="418"/>
      <c r="L46" s="419"/>
      <c r="M46" s="446" t="s">
        <v>252</v>
      </c>
      <c r="N46" s="447"/>
      <c r="O46" s="447"/>
      <c r="P46" s="448"/>
      <c r="Q46" s="446" t="s">
        <v>32</v>
      </c>
      <c r="R46" s="447"/>
      <c r="S46" s="447"/>
      <c r="T46" s="448"/>
      <c r="U46" s="446" t="s">
        <v>33</v>
      </c>
      <c r="V46" s="447"/>
      <c r="W46" s="447"/>
      <c r="X46" s="448"/>
    </row>
    <row r="47" spans="3:24" ht="20.25" customHeight="1" thickBot="1" x14ac:dyDescent="0.3">
      <c r="C47" s="424"/>
      <c r="D47" s="425"/>
      <c r="E47" s="425"/>
      <c r="F47" s="425"/>
      <c r="G47" s="425"/>
      <c r="H47" s="425"/>
      <c r="I47" s="425"/>
      <c r="J47" s="425"/>
      <c r="K47" s="425"/>
      <c r="L47" s="426"/>
      <c r="M47" s="420" t="s">
        <v>253</v>
      </c>
      <c r="N47" s="421"/>
      <c r="O47" s="422" t="s">
        <v>254</v>
      </c>
      <c r="P47" s="423"/>
      <c r="Q47" s="420" t="s">
        <v>253</v>
      </c>
      <c r="R47" s="421"/>
      <c r="S47" s="422" t="s">
        <v>254</v>
      </c>
      <c r="T47" s="423"/>
      <c r="U47" s="420" t="s">
        <v>253</v>
      </c>
      <c r="V47" s="421"/>
      <c r="W47" s="422" t="s">
        <v>254</v>
      </c>
      <c r="X47" s="423"/>
    </row>
    <row r="48" spans="3:24" ht="20.25" customHeight="1" x14ac:dyDescent="0.25">
      <c r="C48" s="427" t="s">
        <v>0</v>
      </c>
      <c r="D48" s="428"/>
      <c r="E48" s="428"/>
      <c r="F48" s="428"/>
      <c r="G48" s="428"/>
      <c r="H48" s="428"/>
      <c r="I48" s="428"/>
      <c r="J48" s="428"/>
      <c r="K48" s="428"/>
      <c r="L48" s="429"/>
      <c r="M48" s="410">
        <v>5</v>
      </c>
      <c r="N48" s="411"/>
      <c r="O48" s="412">
        <v>8</v>
      </c>
      <c r="P48" s="413"/>
      <c r="Q48" s="410">
        <v>1</v>
      </c>
      <c r="R48" s="411"/>
      <c r="S48" s="412">
        <v>8</v>
      </c>
      <c r="T48" s="413"/>
      <c r="U48" s="410">
        <v>1</v>
      </c>
      <c r="V48" s="411"/>
      <c r="W48" s="412">
        <v>8</v>
      </c>
      <c r="X48" s="413"/>
    </row>
    <row r="49" spans="2:60" ht="20.25" customHeight="1" x14ac:dyDescent="0.25">
      <c r="C49" s="386" t="s">
        <v>1</v>
      </c>
      <c r="D49" s="387"/>
      <c r="E49" s="387"/>
      <c r="F49" s="387"/>
      <c r="G49" s="387"/>
      <c r="H49" s="387"/>
      <c r="I49" s="387"/>
      <c r="J49" s="387"/>
      <c r="K49" s="387"/>
      <c r="L49" s="388"/>
      <c r="M49" s="474">
        <v>5</v>
      </c>
      <c r="N49" s="475"/>
      <c r="O49" s="484">
        <v>8</v>
      </c>
      <c r="P49" s="485"/>
      <c r="Q49" s="474">
        <v>1</v>
      </c>
      <c r="R49" s="475"/>
      <c r="S49" s="484">
        <v>8</v>
      </c>
      <c r="T49" s="485"/>
      <c r="U49" s="474">
        <v>1</v>
      </c>
      <c r="V49" s="475"/>
      <c r="W49" s="484">
        <v>8</v>
      </c>
      <c r="X49" s="485"/>
    </row>
    <row r="50" spans="2:60" ht="20.25" customHeight="1" thickBot="1" x14ac:dyDescent="0.3">
      <c r="C50" s="398" t="s">
        <v>2</v>
      </c>
      <c r="D50" s="399"/>
      <c r="E50" s="399"/>
      <c r="F50" s="399"/>
      <c r="G50" s="399"/>
      <c r="H50" s="399"/>
      <c r="I50" s="399"/>
      <c r="J50" s="399"/>
      <c r="K50" s="399"/>
      <c r="L50" s="400"/>
      <c r="M50" s="464">
        <v>5</v>
      </c>
      <c r="N50" s="465"/>
      <c r="O50" s="462">
        <v>8</v>
      </c>
      <c r="P50" s="463"/>
      <c r="Q50" s="464">
        <v>1</v>
      </c>
      <c r="R50" s="465"/>
      <c r="S50" s="462">
        <v>8</v>
      </c>
      <c r="T50" s="463"/>
      <c r="U50" s="464">
        <v>1</v>
      </c>
      <c r="V50" s="465"/>
      <c r="W50" s="462">
        <v>8</v>
      </c>
      <c r="X50" s="463"/>
    </row>
    <row r="51" spans="2:60" ht="20.25" customHeight="1" thickBot="1" x14ac:dyDescent="0.3">
      <c r="C51" s="438" t="s">
        <v>275</v>
      </c>
      <c r="D51" s="439"/>
      <c r="E51" s="439"/>
      <c r="F51" s="439"/>
      <c r="G51" s="439"/>
      <c r="H51" s="439"/>
      <c r="I51" s="439"/>
      <c r="J51" s="439"/>
      <c r="K51" s="439"/>
      <c r="L51" s="440"/>
      <c r="M51" s="441">
        <f>SUM(M48:N50)</f>
        <v>15</v>
      </c>
      <c r="N51" s="442"/>
      <c r="O51" s="432">
        <f>SUM(O48:P50)</f>
        <v>24</v>
      </c>
      <c r="P51" s="466"/>
      <c r="Q51" s="441">
        <f>SUM(Q48:R50)</f>
        <v>3</v>
      </c>
      <c r="R51" s="442"/>
      <c r="S51" s="432">
        <f>SUM(S48:T50)</f>
        <v>24</v>
      </c>
      <c r="T51" s="466"/>
      <c r="U51" s="441">
        <f>SUM(U48:V50)</f>
        <v>3</v>
      </c>
      <c r="V51" s="442"/>
      <c r="W51" s="432">
        <f>SUM(W48:X50)</f>
        <v>24</v>
      </c>
      <c r="X51" s="466"/>
    </row>
    <row r="52" spans="2:60" ht="20.25" customHeight="1"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row>
    <row r="53" spans="2:60" ht="20.25" customHeight="1"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row>
    <row r="54" spans="2:60" ht="20.25" customHeight="1"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row>
    <row r="55" spans="2:60" ht="20.25" customHeight="1"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row>
    <row r="56" spans="2:60" ht="20.25" customHeight="1"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row>
    <row r="57" spans="2:60"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row>
    <row r="58" spans="2:60"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row>
    <row r="59" spans="2:60"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row>
    <row r="60" spans="2:60"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row>
    <row r="61" spans="2:60"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row>
    <row r="62" spans="2:60"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row>
    <row r="63" spans="2:60"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row>
    <row r="64" spans="2:60" x14ac:dyDescent="0.25">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row>
    <row r="65" spans="2:60" x14ac:dyDescent="0.25">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row>
    <row r="66" spans="2:60" x14ac:dyDescent="0.25">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row>
    <row r="67" spans="2:60" x14ac:dyDescent="0.25">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row>
    <row r="68" spans="2:60" x14ac:dyDescent="0.25">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3"/>
      <c r="BA68" s="333"/>
      <c r="BB68" s="333"/>
      <c r="BC68" s="333"/>
      <c r="BD68" s="333"/>
      <c r="BE68" s="333"/>
      <c r="BF68" s="333"/>
      <c r="BG68" s="333"/>
      <c r="BH68" s="333"/>
    </row>
    <row r="69" spans="2:60" x14ac:dyDescent="0.25">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row>
  </sheetData>
  <customSheetViews>
    <customSheetView guid="{585B02F6-D04E-40B0-9C3D-EA9FC2F8BE0E}" scale="85" showGridLines="0">
      <selection activeCell="V18" sqref="V18"/>
      <pageMargins left="0.7" right="0.7" top="0.78740157499999996" bottom="0.78740157499999996" header="0.3" footer="0.3"/>
      <pageSetup paperSize="9" orientation="portrait" r:id="rId1"/>
    </customSheetView>
    <customSheetView guid="{A3C78327-8DE4-4FA3-9639-BE4895212F26}" scale="85" showGridLines="0">
      <selection activeCell="V18" sqref="V18"/>
      <pageMargins left="0.7" right="0.7" top="0.78740157499999996" bottom="0.78740157499999996" header="0.3" footer="0.3"/>
      <pageSetup paperSize="9" orientation="portrait" r:id="rId2"/>
    </customSheetView>
  </customSheetViews>
  <mergeCells count="115">
    <mergeCell ref="C3:I3"/>
    <mergeCell ref="J3:P3"/>
    <mergeCell ref="Q3:W3"/>
    <mergeCell ref="X3:AD3"/>
    <mergeCell ref="D26:I27"/>
    <mergeCell ref="D18:I19"/>
    <mergeCell ref="C35:K35"/>
    <mergeCell ref="L35:N35"/>
    <mergeCell ref="C16:I16"/>
    <mergeCell ref="J16:P16"/>
    <mergeCell ref="C12:H12"/>
    <mergeCell ref="D20:I21"/>
    <mergeCell ref="K20:P22"/>
    <mergeCell ref="D22:I25"/>
    <mergeCell ref="K23:P23"/>
    <mergeCell ref="AO12:AX12"/>
    <mergeCell ref="AY12:BH12"/>
    <mergeCell ref="AO13:AX13"/>
    <mergeCell ref="AY13:BH13"/>
    <mergeCell ref="K19:P19"/>
    <mergeCell ref="AO17:AX17"/>
    <mergeCell ref="AY17:BH17"/>
    <mergeCell ref="AO18:AX18"/>
    <mergeCell ref="AY18:BH18"/>
    <mergeCell ref="K18:P18"/>
    <mergeCell ref="AO14:AX14"/>
    <mergeCell ref="AY14:BH14"/>
    <mergeCell ref="AO15:AX15"/>
    <mergeCell ref="AY15:BH15"/>
    <mergeCell ref="AO19:AX19"/>
    <mergeCell ref="AY19:BH19"/>
    <mergeCell ref="AO16:AX16"/>
    <mergeCell ref="AY16:BH16"/>
    <mergeCell ref="C38:K38"/>
    <mergeCell ref="L38:N38"/>
    <mergeCell ref="AO29:AX29"/>
    <mergeCell ref="AY29:BH29"/>
    <mergeCell ref="AO26:AX26"/>
    <mergeCell ref="AY26:BH26"/>
    <mergeCell ref="C36:K36"/>
    <mergeCell ref="L36:N36"/>
    <mergeCell ref="AO27:AX27"/>
    <mergeCell ref="AY27:BH27"/>
    <mergeCell ref="AO30:AX30"/>
    <mergeCell ref="AY30:BH30"/>
    <mergeCell ref="AO31:AX31"/>
    <mergeCell ref="AY31:BH31"/>
    <mergeCell ref="K30:P31"/>
    <mergeCell ref="C37:K37"/>
    <mergeCell ref="L37:N37"/>
    <mergeCell ref="K24:P29"/>
    <mergeCell ref="D28:I29"/>
    <mergeCell ref="AO28:AX28"/>
    <mergeCell ref="AY28:BH28"/>
    <mergeCell ref="AO23:AX23"/>
    <mergeCell ref="AY23:BH23"/>
    <mergeCell ref="AO24:AX24"/>
    <mergeCell ref="AY24:BH24"/>
    <mergeCell ref="AO25:AX25"/>
    <mergeCell ref="AY25:BH25"/>
    <mergeCell ref="AO20:AX20"/>
    <mergeCell ref="AY20:BH20"/>
    <mergeCell ref="AO21:AX21"/>
    <mergeCell ref="AY21:BH21"/>
    <mergeCell ref="AO22:AX22"/>
    <mergeCell ref="AY22:BH22"/>
    <mergeCell ref="C41:K41"/>
    <mergeCell ref="L41:N41"/>
    <mergeCell ref="C39:K39"/>
    <mergeCell ref="L39:N39"/>
    <mergeCell ref="C45:L45"/>
    <mergeCell ref="C44:L44"/>
    <mergeCell ref="W47:X47"/>
    <mergeCell ref="U47:V47"/>
    <mergeCell ref="S47:T47"/>
    <mergeCell ref="Q47:R47"/>
    <mergeCell ref="O47:P47"/>
    <mergeCell ref="M47:N47"/>
    <mergeCell ref="U46:X46"/>
    <mergeCell ref="Q46:T46"/>
    <mergeCell ref="M46:P46"/>
    <mergeCell ref="M45:X45"/>
    <mergeCell ref="M44:X44"/>
    <mergeCell ref="C47:L47"/>
    <mergeCell ref="C40:K40"/>
    <mergeCell ref="L40:N40"/>
    <mergeCell ref="C46:L46"/>
    <mergeCell ref="C51:L51"/>
    <mergeCell ref="C50:L50"/>
    <mergeCell ref="C49:L49"/>
    <mergeCell ref="C48:L48"/>
    <mergeCell ref="O51:P51"/>
    <mergeCell ref="O50:P50"/>
    <mergeCell ref="O49:P49"/>
    <mergeCell ref="O48:P48"/>
    <mergeCell ref="M51:N51"/>
    <mergeCell ref="M50:N50"/>
    <mergeCell ref="M49:N49"/>
    <mergeCell ref="M48:N48"/>
    <mergeCell ref="S48:T48"/>
    <mergeCell ref="Q48:R48"/>
    <mergeCell ref="Q49:R49"/>
    <mergeCell ref="Q50:R50"/>
    <mergeCell ref="Q51:R51"/>
    <mergeCell ref="W51:X51"/>
    <mergeCell ref="W50:X50"/>
    <mergeCell ref="W49:X49"/>
    <mergeCell ref="W48:X48"/>
    <mergeCell ref="U51:V51"/>
    <mergeCell ref="U50:V50"/>
    <mergeCell ref="U49:V49"/>
    <mergeCell ref="U48:V48"/>
    <mergeCell ref="S51:T51"/>
    <mergeCell ref="S50:T50"/>
    <mergeCell ref="S49:T49"/>
  </mergeCells>
  <pageMargins left="0.7" right="0.7" top="0.78740157499999996" bottom="0.78740157499999996" header="0.3" footer="0.3"/>
  <pageSetup paperSize="9" orientation="portrait" r:id="rId3"/>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75"/>
  <sheetViews>
    <sheetView showGridLines="0" zoomScale="85" zoomScaleNormal="85" workbookViewId="0">
      <selection activeCell="BA8" sqref="BA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115</v>
      </c>
      <c r="AF2" s="26"/>
      <c r="AG2" s="26"/>
      <c r="AH2" s="26"/>
      <c r="AI2" s="27"/>
      <c r="AJ2" s="27"/>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F3" s="50" t="s">
        <v>94</v>
      </c>
      <c r="AG3" s="50" t="s">
        <v>94</v>
      </c>
      <c r="AH3" s="50" t="s">
        <v>94</v>
      </c>
      <c r="AI3" s="273"/>
      <c r="AJ3" s="273"/>
      <c r="AK3" s="338"/>
      <c r="AL3" s="334"/>
      <c r="AM3" s="337"/>
      <c r="AN3" s="337"/>
      <c r="AO3" s="337"/>
      <c r="AP3" s="336"/>
      <c r="AQ3" s="333"/>
      <c r="AR3" s="333"/>
      <c r="AS3" s="333"/>
      <c r="AT3" s="333"/>
      <c r="AU3" s="333"/>
      <c r="AV3" s="333"/>
      <c r="AW3" s="333"/>
      <c r="AX3" s="333"/>
      <c r="AY3" s="333"/>
      <c r="AZ3" s="333"/>
      <c r="BA3" s="333"/>
      <c r="BB3" s="333"/>
      <c r="BC3" s="333"/>
      <c r="BD3" s="333"/>
      <c r="BE3" s="333"/>
      <c r="BF3" s="333"/>
      <c r="BG3" s="333"/>
      <c r="BH3" s="333"/>
    </row>
    <row r="4" spans="2:60"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F4" s="46" t="s">
        <v>34</v>
      </c>
      <c r="AG4" s="45" t="s">
        <v>35</v>
      </c>
      <c r="AH4" s="44" t="s">
        <v>36</v>
      </c>
      <c r="AI4" s="269"/>
      <c r="AJ4" s="269"/>
      <c r="AK4" s="335"/>
      <c r="AL4" s="334"/>
      <c r="AM4" s="337"/>
      <c r="AN4" s="337"/>
      <c r="AO4" s="337"/>
      <c r="AP4" s="33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66" t="s">
        <v>37</v>
      </c>
      <c r="C5" s="43" t="s">
        <v>34</v>
      </c>
      <c r="D5" s="42" t="s">
        <v>34</v>
      </c>
      <c r="E5" s="138" t="s">
        <v>35</v>
      </c>
      <c r="F5" s="138" t="s">
        <v>35</v>
      </c>
      <c r="G5" s="118" t="s">
        <v>36</v>
      </c>
      <c r="H5" s="118" t="s">
        <v>36</v>
      </c>
      <c r="I5" s="124" t="s">
        <v>36</v>
      </c>
      <c r="J5" s="75"/>
      <c r="K5" s="62"/>
      <c r="L5" s="42" t="s">
        <v>34</v>
      </c>
      <c r="M5" s="42" t="s">
        <v>34</v>
      </c>
      <c r="N5" s="138" t="s">
        <v>35</v>
      </c>
      <c r="O5" s="139" t="s">
        <v>35</v>
      </c>
      <c r="P5" s="163" t="s">
        <v>35</v>
      </c>
      <c r="Q5" s="121" t="s">
        <v>36</v>
      </c>
      <c r="R5" s="118" t="s">
        <v>36</v>
      </c>
      <c r="S5" s="38"/>
      <c r="T5" s="38"/>
      <c r="U5" s="42" t="s">
        <v>34</v>
      </c>
      <c r="V5" s="141" t="s">
        <v>34</v>
      </c>
      <c r="W5" s="162" t="s">
        <v>34</v>
      </c>
      <c r="X5" s="140" t="s">
        <v>35</v>
      </c>
      <c r="Y5" s="139" t="s">
        <v>35</v>
      </c>
      <c r="Z5" s="118" t="s">
        <v>36</v>
      </c>
      <c r="AA5" s="118" t="s">
        <v>36</v>
      </c>
      <c r="AB5" s="62"/>
      <c r="AC5" s="62"/>
      <c r="AD5" s="61"/>
      <c r="AF5" s="26">
        <f>COUNTIF($C5:$AD5,"F")</f>
        <v>7</v>
      </c>
      <c r="AG5" s="26">
        <f>COUNTIF($C5:$AD5,"S")</f>
        <v>7</v>
      </c>
      <c r="AH5" s="26">
        <f>COUNTIF($C5:$AD5,"N")</f>
        <v>7</v>
      </c>
      <c r="AI5" s="269"/>
      <c r="AJ5" s="269"/>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66" t="s">
        <v>38</v>
      </c>
      <c r="C6" s="71"/>
      <c r="D6" s="59"/>
      <c r="E6" s="46" t="s">
        <v>34</v>
      </c>
      <c r="F6" s="46" t="s">
        <v>34</v>
      </c>
      <c r="G6" s="133" t="s">
        <v>35</v>
      </c>
      <c r="H6" s="134" t="s">
        <v>35</v>
      </c>
      <c r="I6" s="161" t="s">
        <v>35</v>
      </c>
      <c r="J6" s="117" t="s">
        <v>36</v>
      </c>
      <c r="K6" s="116" t="s">
        <v>36</v>
      </c>
      <c r="L6" s="56"/>
      <c r="M6" s="56"/>
      <c r="N6" s="46" t="s">
        <v>34</v>
      </c>
      <c r="O6" s="132" t="s">
        <v>34</v>
      </c>
      <c r="P6" s="160" t="s">
        <v>34</v>
      </c>
      <c r="Q6" s="137" t="s">
        <v>35</v>
      </c>
      <c r="R6" s="134" t="s">
        <v>35</v>
      </c>
      <c r="S6" s="116" t="s">
        <v>36</v>
      </c>
      <c r="T6" s="116" t="s">
        <v>36</v>
      </c>
      <c r="U6" s="59"/>
      <c r="V6" s="59"/>
      <c r="W6" s="58"/>
      <c r="X6" s="57" t="s">
        <v>34</v>
      </c>
      <c r="Y6" s="46" t="s">
        <v>34</v>
      </c>
      <c r="Z6" s="133" t="s">
        <v>35</v>
      </c>
      <c r="AA6" s="133" t="s">
        <v>35</v>
      </c>
      <c r="AB6" s="116" t="s">
        <v>36</v>
      </c>
      <c r="AC6" s="116" t="s">
        <v>36</v>
      </c>
      <c r="AD6" s="123" t="s">
        <v>36</v>
      </c>
      <c r="AF6" s="26">
        <f>COUNTIF($C6:$AD6,"F")</f>
        <v>7</v>
      </c>
      <c r="AG6" s="26">
        <f>COUNTIF($C6:$AD6,"S")</f>
        <v>7</v>
      </c>
      <c r="AH6" s="26">
        <f>COUNTIF($C6:$AD6,"N")</f>
        <v>7</v>
      </c>
      <c r="AI6" s="269"/>
      <c r="AJ6" s="127"/>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66" t="s">
        <v>39</v>
      </c>
      <c r="C7" s="117" t="s">
        <v>36</v>
      </c>
      <c r="D7" s="116" t="s">
        <v>36</v>
      </c>
      <c r="E7" s="56"/>
      <c r="F7" s="56"/>
      <c r="G7" s="46" t="s">
        <v>34</v>
      </c>
      <c r="H7" s="132" t="s">
        <v>34</v>
      </c>
      <c r="I7" s="159" t="s">
        <v>34</v>
      </c>
      <c r="J7" s="135" t="s">
        <v>35</v>
      </c>
      <c r="K7" s="134" t="s">
        <v>35</v>
      </c>
      <c r="L7" s="116" t="s">
        <v>36</v>
      </c>
      <c r="M7" s="116" t="s">
        <v>36</v>
      </c>
      <c r="N7" s="59"/>
      <c r="O7" s="59"/>
      <c r="P7" s="68"/>
      <c r="Q7" s="67" t="s">
        <v>34</v>
      </c>
      <c r="R7" s="46" t="s">
        <v>34</v>
      </c>
      <c r="S7" s="133" t="s">
        <v>35</v>
      </c>
      <c r="T7" s="133" t="s">
        <v>35</v>
      </c>
      <c r="U7" s="116" t="s">
        <v>36</v>
      </c>
      <c r="V7" s="116" t="s">
        <v>36</v>
      </c>
      <c r="W7" s="145" t="s">
        <v>36</v>
      </c>
      <c r="X7" s="71"/>
      <c r="Y7" s="59"/>
      <c r="Z7" s="46" t="s">
        <v>34</v>
      </c>
      <c r="AA7" s="46" t="s">
        <v>34</v>
      </c>
      <c r="AB7" s="133" t="s">
        <v>35</v>
      </c>
      <c r="AC7" s="134" t="s">
        <v>35</v>
      </c>
      <c r="AD7" s="158" t="s">
        <v>35</v>
      </c>
      <c r="AF7" s="26">
        <f>COUNTIF($C7:$AD7,"F")</f>
        <v>7</v>
      </c>
      <c r="AG7" s="26">
        <f>COUNTIF($C7:$AD7,"S")</f>
        <v>7</v>
      </c>
      <c r="AH7" s="26">
        <f>COUNTIF($C7:$AD7,"N")</f>
        <v>7</v>
      </c>
      <c r="AI7" s="127"/>
      <c r="AJ7" s="269"/>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ht="14.45" thickBot="1" x14ac:dyDescent="0.4">
      <c r="B8" s="266" t="s">
        <v>40</v>
      </c>
      <c r="C8" s="66" t="s">
        <v>35</v>
      </c>
      <c r="D8" s="129" t="s">
        <v>35</v>
      </c>
      <c r="E8" s="114" t="s">
        <v>36</v>
      </c>
      <c r="F8" s="114" t="s">
        <v>36</v>
      </c>
      <c r="G8" s="29"/>
      <c r="H8" s="29"/>
      <c r="I8" s="65"/>
      <c r="J8" s="31" t="s">
        <v>34</v>
      </c>
      <c r="K8" s="30" t="s">
        <v>34</v>
      </c>
      <c r="L8" s="128" t="s">
        <v>35</v>
      </c>
      <c r="M8" s="128" t="s">
        <v>35</v>
      </c>
      <c r="N8" s="114" t="s">
        <v>36</v>
      </c>
      <c r="O8" s="114" t="s">
        <v>36</v>
      </c>
      <c r="P8" s="122" t="s">
        <v>36</v>
      </c>
      <c r="Q8" s="106"/>
      <c r="R8" s="29"/>
      <c r="S8" s="30" t="s">
        <v>34</v>
      </c>
      <c r="T8" s="30" t="s">
        <v>34</v>
      </c>
      <c r="U8" s="128" t="s">
        <v>35</v>
      </c>
      <c r="V8" s="129" t="s">
        <v>35</v>
      </c>
      <c r="W8" s="157" t="s">
        <v>35</v>
      </c>
      <c r="X8" s="120" t="s">
        <v>36</v>
      </c>
      <c r="Y8" s="114" t="s">
        <v>36</v>
      </c>
      <c r="Z8" s="33"/>
      <c r="AA8" s="33"/>
      <c r="AB8" s="30" t="s">
        <v>34</v>
      </c>
      <c r="AC8" s="130" t="s">
        <v>34</v>
      </c>
      <c r="AD8" s="156" t="s">
        <v>34</v>
      </c>
      <c r="AF8" s="26">
        <f>COUNTIF($C8:$AD8,"F")</f>
        <v>7</v>
      </c>
      <c r="AG8" s="26">
        <f>COUNTIF($C8:$AD8,"S")</f>
        <v>7</v>
      </c>
      <c r="AH8" s="26">
        <f>COUNTIF($C8:$AD8,"N")</f>
        <v>7</v>
      </c>
      <c r="AI8" s="269"/>
      <c r="AJ8" s="127"/>
      <c r="AK8" s="335"/>
      <c r="AL8" s="334"/>
      <c r="AM8" s="335"/>
      <c r="AN8" s="335"/>
      <c r="AO8" s="335"/>
      <c r="AP8" s="336"/>
      <c r="AQ8" s="333"/>
      <c r="AR8" s="333"/>
      <c r="AS8" s="333"/>
      <c r="AT8" s="333"/>
      <c r="AU8" s="333"/>
      <c r="AV8" s="333"/>
      <c r="AW8" s="333"/>
      <c r="AX8" s="333"/>
      <c r="AY8" s="333"/>
      <c r="AZ8" s="333"/>
      <c r="BA8" s="333"/>
      <c r="BB8" s="333"/>
      <c r="BC8" s="333"/>
      <c r="BD8" s="333"/>
      <c r="BE8" s="333"/>
      <c r="BF8" s="333"/>
      <c r="BG8" s="333"/>
      <c r="BH8" s="333"/>
    </row>
    <row r="9" spans="2:60" s="78" customFormat="1" ht="14.1" x14ac:dyDescent="0.35">
      <c r="B9" s="269"/>
      <c r="C9" s="127"/>
      <c r="D9" s="127"/>
      <c r="E9" s="269"/>
      <c r="F9" s="127"/>
      <c r="G9" s="269"/>
      <c r="H9" s="269"/>
      <c r="I9" s="269"/>
      <c r="J9" s="269"/>
      <c r="K9" s="127"/>
      <c r="L9" s="127"/>
      <c r="M9" s="269"/>
      <c r="N9" s="127"/>
      <c r="O9" s="269"/>
      <c r="P9" s="269"/>
      <c r="Q9" s="127"/>
      <c r="R9" s="127"/>
      <c r="S9" s="127"/>
      <c r="T9" s="127"/>
      <c r="U9" s="269"/>
      <c r="V9" s="127"/>
      <c r="W9" s="269"/>
      <c r="X9" s="269"/>
      <c r="Y9" s="127"/>
      <c r="Z9" s="127"/>
      <c r="AA9" s="127"/>
      <c r="AB9" s="127"/>
      <c r="AC9" s="127"/>
      <c r="AD9" s="127"/>
      <c r="AE9" s="269"/>
      <c r="AF9" s="269"/>
      <c r="AG9" s="127"/>
      <c r="AH9" s="127"/>
      <c r="AI9" s="127"/>
      <c r="AJ9" s="127"/>
      <c r="AK9" s="335"/>
      <c r="AL9" s="339"/>
      <c r="AM9" s="336"/>
      <c r="AN9" s="336"/>
      <c r="AO9" s="336"/>
      <c r="AP9" s="333"/>
      <c r="AQ9" s="339"/>
      <c r="AR9" s="339"/>
      <c r="AS9" s="339"/>
      <c r="AT9" s="339"/>
      <c r="AU9" s="339"/>
      <c r="AV9" s="339"/>
      <c r="AW9" s="339"/>
      <c r="AX9" s="339"/>
      <c r="AY9" s="339"/>
      <c r="AZ9" s="339"/>
      <c r="BA9" s="339"/>
      <c r="BB9" s="339"/>
      <c r="BC9" s="339"/>
      <c r="BD9" s="339"/>
      <c r="BE9" s="339"/>
      <c r="BF9" s="339"/>
      <c r="BG9" s="339"/>
      <c r="BH9" s="339"/>
    </row>
    <row r="10" spans="2:60" ht="19.5" customHeight="1" x14ac:dyDescent="0.25">
      <c r="B10" s="269"/>
      <c r="C10" s="272" t="s">
        <v>282</v>
      </c>
      <c r="D10" s="127"/>
      <c r="E10" s="127"/>
      <c r="F10" s="127"/>
      <c r="G10" s="127"/>
      <c r="H10" s="269"/>
      <c r="I10" s="269"/>
      <c r="J10" s="127"/>
      <c r="K10" s="127"/>
      <c r="L10" s="127"/>
      <c r="M10" s="127"/>
      <c r="N10" s="127"/>
      <c r="O10" s="127"/>
      <c r="P10" s="127"/>
      <c r="Q10" s="269"/>
      <c r="R10" s="269"/>
      <c r="S10" s="269"/>
      <c r="T10" s="269"/>
      <c r="U10" s="269"/>
      <c r="V10" s="127"/>
      <c r="W10" s="127"/>
      <c r="X10" s="269"/>
      <c r="Y10" s="26"/>
      <c r="Z10" s="26"/>
      <c r="AA10" s="26"/>
      <c r="AB10" s="27"/>
      <c r="AE10" s="245" t="s">
        <v>276</v>
      </c>
      <c r="AF10" s="264"/>
      <c r="AG10" s="264"/>
      <c r="AH10" s="264"/>
      <c r="AI10" s="264"/>
      <c r="AJ10" s="264"/>
      <c r="AK10" s="341"/>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row>
    <row r="11" spans="2:60" s="78" customFormat="1" ht="15.75" customHeight="1" thickBot="1" x14ac:dyDescent="0.4">
      <c r="B11" s="269"/>
      <c r="C11" s="127"/>
      <c r="D11" s="127"/>
      <c r="E11" s="269"/>
      <c r="F11" s="127"/>
      <c r="G11" s="269"/>
      <c r="H11" s="269"/>
      <c r="I11" s="269"/>
      <c r="J11" s="269"/>
      <c r="K11" s="127"/>
      <c r="L11" s="127"/>
      <c r="M11" s="269"/>
      <c r="N11" s="127"/>
      <c r="O11" s="269"/>
      <c r="P11" s="269"/>
      <c r="Q11" s="127"/>
      <c r="R11" s="127"/>
      <c r="S11" s="127"/>
      <c r="T11" s="127"/>
      <c r="U11" s="269"/>
      <c r="V11" s="127"/>
      <c r="W11" s="269"/>
      <c r="X11" s="269"/>
      <c r="Y11" s="127"/>
      <c r="Z11" s="127"/>
      <c r="AA11" s="127"/>
      <c r="AB11" s="127"/>
      <c r="AC11" s="127"/>
      <c r="AD11" s="127"/>
      <c r="AE11" s="247"/>
      <c r="AO11" s="263" t="s">
        <v>52</v>
      </c>
      <c r="AP11" s="248"/>
      <c r="AQ11" s="248"/>
      <c r="AR11" s="248"/>
      <c r="AS11" s="248"/>
      <c r="AT11" s="263"/>
      <c r="AY11" s="263" t="s">
        <v>278</v>
      </c>
      <c r="AZ11" s="248"/>
      <c r="BA11" s="248"/>
      <c r="BB11" s="248"/>
      <c r="BC11" s="248"/>
      <c r="BD11" s="248"/>
    </row>
    <row r="12" spans="2:60" s="78" customFormat="1" ht="19.5" customHeight="1" x14ac:dyDescent="0.35">
      <c r="B12" s="269"/>
      <c r="C12" s="362" t="s">
        <v>242</v>
      </c>
      <c r="D12" s="362"/>
      <c r="E12" s="362"/>
      <c r="F12" s="362"/>
      <c r="G12" s="362"/>
      <c r="H12" s="362"/>
      <c r="I12" s="269">
        <v>42</v>
      </c>
      <c r="J12" s="269"/>
      <c r="K12" s="127"/>
      <c r="L12" s="127"/>
      <c r="M12" s="269"/>
      <c r="N12" s="127"/>
      <c r="O12" s="269"/>
      <c r="P12" s="269"/>
      <c r="Q12" s="127"/>
      <c r="R12" s="127"/>
      <c r="S12" s="127"/>
      <c r="T12" s="127"/>
      <c r="U12" s="269"/>
      <c r="V12" s="127"/>
      <c r="W12" s="269"/>
      <c r="X12" s="269"/>
      <c r="Y12" s="127"/>
      <c r="Z12" s="127"/>
      <c r="AA12" s="127"/>
      <c r="AB12" s="127"/>
      <c r="AC12" s="127"/>
      <c r="AD12" s="127"/>
      <c r="AE12" s="274" t="s">
        <v>255</v>
      </c>
      <c r="AF12" s="275"/>
      <c r="AG12" s="275"/>
      <c r="AH12" s="275"/>
      <c r="AI12" s="275"/>
      <c r="AJ12" s="275"/>
      <c r="AK12" s="275"/>
      <c r="AL12" s="275"/>
      <c r="AM12" s="275"/>
      <c r="AN12" s="276"/>
      <c r="AO12" s="363">
        <f>$L32*$L34*$M42</f>
        <v>11936.400000000001</v>
      </c>
      <c r="AP12" s="364"/>
      <c r="AQ12" s="364"/>
      <c r="AR12" s="364"/>
      <c r="AS12" s="364"/>
      <c r="AT12" s="364"/>
      <c r="AU12" s="364"/>
      <c r="AV12" s="364"/>
      <c r="AW12" s="364"/>
      <c r="AX12" s="365"/>
      <c r="AY12" s="363">
        <f>$L33*$L34*$M42</f>
        <v>16052.400000000001</v>
      </c>
      <c r="AZ12" s="364"/>
      <c r="BA12" s="364"/>
      <c r="BB12" s="364"/>
      <c r="BC12" s="364"/>
      <c r="BD12" s="364"/>
      <c r="BE12" s="364"/>
      <c r="BF12" s="364"/>
      <c r="BG12" s="364"/>
      <c r="BH12" s="365"/>
    </row>
    <row r="13" spans="2:60" ht="19.5" customHeight="1" x14ac:dyDescent="0.25">
      <c r="C13" s="267" t="s">
        <v>243</v>
      </c>
      <c r="I13" s="26">
        <v>3</v>
      </c>
      <c r="AE13" s="277" t="s">
        <v>256</v>
      </c>
      <c r="AF13" s="278"/>
      <c r="AG13" s="278"/>
      <c r="AH13" s="278"/>
      <c r="AI13" s="278"/>
      <c r="AJ13" s="278"/>
      <c r="AK13" s="278"/>
      <c r="AL13" s="278"/>
      <c r="AM13" s="278"/>
      <c r="AN13" s="279"/>
      <c r="AO13" s="372">
        <f>$L34*$L35</f>
        <v>0</v>
      </c>
      <c r="AP13" s="373"/>
      <c r="AQ13" s="373"/>
      <c r="AR13" s="373"/>
      <c r="AS13" s="373"/>
      <c r="AT13" s="373"/>
      <c r="AU13" s="373"/>
      <c r="AV13" s="373"/>
      <c r="AW13" s="373"/>
      <c r="AX13" s="374"/>
      <c r="AY13" s="372">
        <f>$L34*$L35</f>
        <v>0</v>
      </c>
      <c r="AZ13" s="373"/>
      <c r="BA13" s="373"/>
      <c r="BB13" s="373"/>
      <c r="BC13" s="373"/>
      <c r="BD13" s="373"/>
      <c r="BE13" s="373"/>
      <c r="BF13" s="373"/>
      <c r="BG13" s="373"/>
      <c r="BH13" s="374"/>
    </row>
    <row r="14" spans="2:60" ht="19.5" customHeight="1" x14ac:dyDescent="0.25">
      <c r="C14" s="267" t="s">
        <v>244</v>
      </c>
      <c r="I14" s="26">
        <v>4</v>
      </c>
      <c r="AE14" s="277" t="s">
        <v>257</v>
      </c>
      <c r="AF14" s="278"/>
      <c r="AG14" s="278"/>
      <c r="AH14" s="278"/>
      <c r="AI14" s="278"/>
      <c r="AJ14" s="278"/>
      <c r="AK14" s="278"/>
      <c r="AL14" s="278"/>
      <c r="AM14" s="278"/>
      <c r="AN14" s="279"/>
      <c r="AO14" s="375">
        <f>$M46+$Q46+$U46</f>
        <v>7</v>
      </c>
      <c r="AP14" s="376"/>
      <c r="AQ14" s="376"/>
      <c r="AR14" s="376"/>
      <c r="AS14" s="376"/>
      <c r="AT14" s="376"/>
      <c r="AU14" s="376"/>
      <c r="AV14" s="376"/>
      <c r="AW14" s="376"/>
      <c r="AX14" s="377"/>
      <c r="AY14" s="375">
        <f>$M46+$Q46+$U46</f>
        <v>7</v>
      </c>
      <c r="AZ14" s="376"/>
      <c r="BA14" s="376"/>
      <c r="BB14" s="376"/>
      <c r="BC14" s="376"/>
      <c r="BD14" s="376"/>
      <c r="BE14" s="376"/>
      <c r="BF14" s="376"/>
      <c r="BG14" s="376"/>
      <c r="BH14" s="377"/>
    </row>
    <row r="15" spans="2:60" ht="19.5" customHeight="1" thickBot="1" x14ac:dyDescent="0.3">
      <c r="C15" s="125"/>
      <c r="AE15" s="280" t="s">
        <v>258</v>
      </c>
      <c r="AF15" s="281"/>
      <c r="AG15" s="281"/>
      <c r="AH15" s="281"/>
      <c r="AI15" s="281"/>
      <c r="AJ15" s="281"/>
      <c r="AK15" s="281"/>
      <c r="AL15" s="281"/>
      <c r="AM15" s="281"/>
      <c r="AN15" s="282"/>
      <c r="AO15" s="378">
        <f>$M46*$O46+$Q46*$S46+$U46*$W46</f>
        <v>56</v>
      </c>
      <c r="AP15" s="379"/>
      <c r="AQ15" s="379"/>
      <c r="AR15" s="379"/>
      <c r="AS15" s="379"/>
      <c r="AT15" s="379"/>
      <c r="AU15" s="379"/>
      <c r="AV15" s="379"/>
      <c r="AW15" s="379"/>
      <c r="AX15" s="380"/>
      <c r="AY15" s="378">
        <f>$M46*$O46+$Q46*$S46+$U46*$W46</f>
        <v>56</v>
      </c>
      <c r="AZ15" s="379"/>
      <c r="BA15" s="379"/>
      <c r="BB15" s="379"/>
      <c r="BC15" s="379"/>
      <c r="BD15" s="379"/>
      <c r="BE15" s="379"/>
      <c r="BF15" s="379"/>
      <c r="BG15" s="379"/>
      <c r="BH15" s="380"/>
    </row>
    <row r="16" spans="2:60" ht="19.5" customHeight="1" thickTop="1" x14ac:dyDescent="0.25">
      <c r="C16" s="384" t="s">
        <v>140</v>
      </c>
      <c r="D16" s="384"/>
      <c r="E16" s="384"/>
      <c r="F16" s="384"/>
      <c r="G16" s="384"/>
      <c r="H16" s="384"/>
      <c r="I16" s="385"/>
      <c r="J16" s="384" t="s">
        <v>132</v>
      </c>
      <c r="K16" s="384"/>
      <c r="L16" s="384"/>
      <c r="M16" s="384"/>
      <c r="N16" s="384"/>
      <c r="O16" s="384"/>
      <c r="P16" s="384"/>
      <c r="AE16" s="283" t="s">
        <v>259</v>
      </c>
      <c r="AF16" s="284"/>
      <c r="AG16" s="284"/>
      <c r="AH16" s="284"/>
      <c r="AI16" s="284"/>
      <c r="AJ16" s="284"/>
      <c r="AK16" s="284"/>
      <c r="AL16" s="284"/>
      <c r="AM16" s="284"/>
      <c r="AN16" s="285"/>
      <c r="AO16" s="369">
        <f>IF($M$42="",0,(($L$32/$M$41*($M46*$O46+$Q46*$S46+$U46*$W46))*AO13))</f>
        <v>0</v>
      </c>
      <c r="AP16" s="370"/>
      <c r="AQ16" s="370"/>
      <c r="AR16" s="370"/>
      <c r="AS16" s="370"/>
      <c r="AT16" s="370"/>
      <c r="AU16" s="370"/>
      <c r="AV16" s="370"/>
      <c r="AW16" s="370"/>
      <c r="AX16" s="371"/>
      <c r="AY16" s="369">
        <f>IF($M$42="",0,(($L$33/$M$41*($M46*$O46+$Q46*$S46+$U46*$W46))*AY13))</f>
        <v>0</v>
      </c>
      <c r="AZ16" s="370"/>
      <c r="BA16" s="370"/>
      <c r="BB16" s="370"/>
      <c r="BC16" s="370"/>
      <c r="BD16" s="370"/>
      <c r="BE16" s="370"/>
      <c r="BF16" s="370"/>
      <c r="BG16" s="370"/>
      <c r="BH16" s="371"/>
    </row>
    <row r="17" spans="3:60" ht="19.5" customHeight="1" x14ac:dyDescent="0.25">
      <c r="C17" s="224"/>
      <c r="D17" s="224"/>
      <c r="E17" s="224"/>
      <c r="F17" s="224"/>
      <c r="G17" s="224"/>
      <c r="H17" s="224"/>
      <c r="I17" s="223"/>
      <c r="AE17" s="277" t="s">
        <v>260</v>
      </c>
      <c r="AF17" s="278"/>
      <c r="AG17" s="278"/>
      <c r="AH17" s="278"/>
      <c r="AI17" s="278"/>
      <c r="AJ17" s="278"/>
      <c r="AK17" s="278"/>
      <c r="AL17" s="278"/>
      <c r="AM17" s="278"/>
      <c r="AN17" s="279"/>
      <c r="AO17" s="372">
        <f>$L$34*$L$36</f>
        <v>4.9000000000000004</v>
      </c>
      <c r="AP17" s="373"/>
      <c r="AQ17" s="373"/>
      <c r="AR17" s="373"/>
      <c r="AS17" s="373"/>
      <c r="AT17" s="373"/>
      <c r="AU17" s="373"/>
      <c r="AV17" s="373"/>
      <c r="AW17" s="373"/>
      <c r="AX17" s="374"/>
      <c r="AY17" s="372">
        <f>$L$34*$L$36</f>
        <v>4.9000000000000004</v>
      </c>
      <c r="AZ17" s="373"/>
      <c r="BA17" s="373"/>
      <c r="BB17" s="373"/>
      <c r="BC17" s="373"/>
      <c r="BD17" s="373"/>
      <c r="BE17" s="373"/>
      <c r="BF17" s="373"/>
      <c r="BG17" s="373"/>
      <c r="BH17" s="374"/>
    </row>
    <row r="18" spans="3:60" ht="19.5" customHeight="1" x14ac:dyDescent="0.25">
      <c r="C18" s="232" t="s">
        <v>133</v>
      </c>
      <c r="D18" s="383" t="s">
        <v>141</v>
      </c>
      <c r="E18" s="383"/>
      <c r="F18" s="383"/>
      <c r="G18" s="383"/>
      <c r="H18" s="383"/>
      <c r="I18" s="382"/>
      <c r="J18" s="228" t="s">
        <v>133</v>
      </c>
      <c r="K18" s="381" t="s">
        <v>148</v>
      </c>
      <c r="L18" s="381"/>
      <c r="M18" s="381"/>
      <c r="N18" s="381"/>
      <c r="O18" s="381"/>
      <c r="P18" s="381"/>
      <c r="AE18" s="277" t="s">
        <v>261</v>
      </c>
      <c r="AF18" s="278"/>
      <c r="AG18" s="278"/>
      <c r="AH18" s="278"/>
      <c r="AI18" s="278"/>
      <c r="AJ18" s="278"/>
      <c r="AK18" s="278"/>
      <c r="AL18" s="278"/>
      <c r="AM18" s="278"/>
      <c r="AN18" s="279"/>
      <c r="AO18" s="375">
        <f>$M47+$Q47+$U47</f>
        <v>7</v>
      </c>
      <c r="AP18" s="376"/>
      <c r="AQ18" s="376"/>
      <c r="AR18" s="376"/>
      <c r="AS18" s="376"/>
      <c r="AT18" s="376"/>
      <c r="AU18" s="376"/>
      <c r="AV18" s="376"/>
      <c r="AW18" s="376"/>
      <c r="AX18" s="377"/>
      <c r="AY18" s="375">
        <f>$M47+$Q47+$U47</f>
        <v>7</v>
      </c>
      <c r="AZ18" s="376"/>
      <c r="BA18" s="376"/>
      <c r="BB18" s="376"/>
      <c r="BC18" s="376"/>
      <c r="BD18" s="376"/>
      <c r="BE18" s="376"/>
      <c r="BF18" s="376"/>
      <c r="BG18" s="376"/>
      <c r="BH18" s="377"/>
    </row>
    <row r="19" spans="3:60" ht="19.5" customHeight="1" thickBot="1" x14ac:dyDescent="0.3">
      <c r="C19" s="232"/>
      <c r="D19" s="383"/>
      <c r="E19" s="383"/>
      <c r="F19" s="383"/>
      <c r="G19" s="383"/>
      <c r="H19" s="383"/>
      <c r="I19" s="382"/>
      <c r="J19" s="228"/>
      <c r="K19" s="381"/>
      <c r="L19" s="381"/>
      <c r="M19" s="381"/>
      <c r="N19" s="381"/>
      <c r="O19" s="381"/>
      <c r="P19" s="381"/>
      <c r="AE19" s="280" t="s">
        <v>262</v>
      </c>
      <c r="AF19" s="281"/>
      <c r="AG19" s="281"/>
      <c r="AH19" s="281"/>
      <c r="AI19" s="281"/>
      <c r="AJ19" s="281"/>
      <c r="AK19" s="281"/>
      <c r="AL19" s="281"/>
      <c r="AM19" s="281"/>
      <c r="AN19" s="282"/>
      <c r="AO19" s="378">
        <f>$M47*$O47+$Q47*$S47+$U47*$W47</f>
        <v>56</v>
      </c>
      <c r="AP19" s="379"/>
      <c r="AQ19" s="379"/>
      <c r="AR19" s="379"/>
      <c r="AS19" s="379"/>
      <c r="AT19" s="379"/>
      <c r="AU19" s="379"/>
      <c r="AV19" s="379"/>
      <c r="AW19" s="379"/>
      <c r="AX19" s="380"/>
      <c r="AY19" s="378">
        <f>$M47*$O47+$Q47*$S47+$U47*$W47</f>
        <v>56</v>
      </c>
      <c r="AZ19" s="379"/>
      <c r="BA19" s="379"/>
      <c r="BB19" s="379"/>
      <c r="BC19" s="379"/>
      <c r="BD19" s="379"/>
      <c r="BE19" s="379"/>
      <c r="BF19" s="379"/>
      <c r="BG19" s="379"/>
      <c r="BH19" s="380"/>
    </row>
    <row r="20" spans="3:60" ht="19.5" customHeight="1" thickTop="1" x14ac:dyDescent="0.25">
      <c r="C20" s="232" t="s">
        <v>134</v>
      </c>
      <c r="D20" s="383" t="s">
        <v>142</v>
      </c>
      <c r="E20" s="383"/>
      <c r="F20" s="383"/>
      <c r="G20" s="383"/>
      <c r="H20" s="383"/>
      <c r="I20" s="382"/>
      <c r="K20" s="381"/>
      <c r="L20" s="381"/>
      <c r="M20" s="381"/>
      <c r="N20" s="381"/>
      <c r="O20" s="381"/>
      <c r="P20" s="381"/>
      <c r="AE20" s="283" t="s">
        <v>263</v>
      </c>
      <c r="AF20" s="284"/>
      <c r="AG20" s="284"/>
      <c r="AH20" s="284"/>
      <c r="AI20" s="284"/>
      <c r="AJ20" s="284"/>
      <c r="AK20" s="284"/>
      <c r="AL20" s="284"/>
      <c r="AM20" s="284"/>
      <c r="AN20" s="285"/>
      <c r="AO20" s="369">
        <f>IF($M$42="",0,(($L$32/$M$41*($M47*$O47+$Q47*$S47+$U47*$W47))*AO17))</f>
        <v>1989.4</v>
      </c>
      <c r="AP20" s="370"/>
      <c r="AQ20" s="370"/>
      <c r="AR20" s="370"/>
      <c r="AS20" s="370"/>
      <c r="AT20" s="370"/>
      <c r="AU20" s="370"/>
      <c r="AV20" s="370"/>
      <c r="AW20" s="370"/>
      <c r="AX20" s="371"/>
      <c r="AY20" s="369">
        <f>IF($M$42="",0,(($L$33/$M$41*($M47*$O47+$Q47*$S47+$U47*$W47))*AY17))</f>
        <v>2675.4</v>
      </c>
      <c r="AZ20" s="370"/>
      <c r="BA20" s="370"/>
      <c r="BB20" s="370"/>
      <c r="BC20" s="370"/>
      <c r="BD20" s="370"/>
      <c r="BE20" s="370"/>
      <c r="BF20" s="370"/>
      <c r="BG20" s="370"/>
      <c r="BH20" s="371"/>
    </row>
    <row r="21" spans="3:60" ht="19.5" customHeight="1" x14ac:dyDescent="0.25">
      <c r="D21" s="383"/>
      <c r="E21" s="383"/>
      <c r="F21" s="383"/>
      <c r="G21" s="383"/>
      <c r="H21" s="383"/>
      <c r="I21" s="382"/>
      <c r="J21" s="228" t="s">
        <v>134</v>
      </c>
      <c r="K21" s="381" t="s">
        <v>194</v>
      </c>
      <c r="L21" s="381"/>
      <c r="M21" s="381"/>
      <c r="N21" s="381"/>
      <c r="O21" s="381"/>
      <c r="P21" s="381"/>
      <c r="AE21" s="277" t="s">
        <v>264</v>
      </c>
      <c r="AF21" s="278"/>
      <c r="AG21" s="278"/>
      <c r="AH21" s="278"/>
      <c r="AI21" s="278"/>
      <c r="AJ21" s="278"/>
      <c r="AK21" s="278"/>
      <c r="AL21" s="278"/>
      <c r="AM21" s="278"/>
      <c r="AN21" s="279"/>
      <c r="AO21" s="372">
        <f>$L34*$L37</f>
        <v>0</v>
      </c>
      <c r="AP21" s="373"/>
      <c r="AQ21" s="373"/>
      <c r="AR21" s="373"/>
      <c r="AS21" s="373"/>
      <c r="AT21" s="373"/>
      <c r="AU21" s="373"/>
      <c r="AV21" s="373"/>
      <c r="AW21" s="373"/>
      <c r="AX21" s="374"/>
      <c r="AY21" s="372">
        <f>$L34*$L37</f>
        <v>0</v>
      </c>
      <c r="AZ21" s="373"/>
      <c r="BA21" s="373"/>
      <c r="BB21" s="373"/>
      <c r="BC21" s="373"/>
      <c r="BD21" s="373"/>
      <c r="BE21" s="373"/>
      <c r="BF21" s="373"/>
      <c r="BG21" s="373"/>
      <c r="BH21" s="374"/>
    </row>
    <row r="22" spans="3:60" ht="19.5" customHeight="1" x14ac:dyDescent="0.25">
      <c r="C22" s="232" t="s">
        <v>135</v>
      </c>
      <c r="D22" s="383" t="s">
        <v>143</v>
      </c>
      <c r="E22" s="383"/>
      <c r="F22" s="383"/>
      <c r="G22" s="383"/>
      <c r="H22" s="383"/>
      <c r="I22" s="382"/>
      <c r="K22" s="381"/>
      <c r="L22" s="381"/>
      <c r="M22" s="381"/>
      <c r="N22" s="381"/>
      <c r="O22" s="381"/>
      <c r="P22" s="381"/>
      <c r="AE22" s="277" t="s">
        <v>265</v>
      </c>
      <c r="AF22" s="278"/>
      <c r="AG22" s="278"/>
      <c r="AH22" s="278"/>
      <c r="AI22" s="278"/>
      <c r="AJ22" s="278"/>
      <c r="AK22" s="278"/>
      <c r="AL22" s="278"/>
      <c r="AM22" s="278"/>
      <c r="AN22" s="279"/>
      <c r="AO22" s="375">
        <f>$Q48</f>
        <v>3</v>
      </c>
      <c r="AP22" s="376"/>
      <c r="AQ22" s="376"/>
      <c r="AR22" s="376"/>
      <c r="AS22" s="376"/>
      <c r="AT22" s="376"/>
      <c r="AU22" s="376"/>
      <c r="AV22" s="376"/>
      <c r="AW22" s="376"/>
      <c r="AX22" s="377"/>
      <c r="AY22" s="375">
        <f>$Q48</f>
        <v>3</v>
      </c>
      <c r="AZ22" s="376"/>
      <c r="BA22" s="376"/>
      <c r="BB22" s="376"/>
      <c r="BC22" s="376"/>
      <c r="BD22" s="376"/>
      <c r="BE22" s="376"/>
      <c r="BF22" s="376"/>
      <c r="BG22" s="376"/>
      <c r="BH22" s="377"/>
    </row>
    <row r="23" spans="3:60" ht="19.5" customHeight="1" thickBot="1" x14ac:dyDescent="0.3">
      <c r="C23" s="232"/>
      <c r="D23" s="383"/>
      <c r="E23" s="383"/>
      <c r="F23" s="383"/>
      <c r="G23" s="383"/>
      <c r="H23" s="383"/>
      <c r="I23" s="382"/>
      <c r="K23" s="381"/>
      <c r="L23" s="381"/>
      <c r="M23" s="381"/>
      <c r="N23" s="381"/>
      <c r="O23" s="381"/>
      <c r="P23" s="381"/>
      <c r="AE23" s="280" t="s">
        <v>266</v>
      </c>
      <c r="AF23" s="281"/>
      <c r="AG23" s="281"/>
      <c r="AH23" s="281"/>
      <c r="AI23" s="281"/>
      <c r="AJ23" s="281"/>
      <c r="AK23" s="281"/>
      <c r="AL23" s="281"/>
      <c r="AM23" s="281"/>
      <c r="AN23" s="282"/>
      <c r="AO23" s="378">
        <f>$Q45*$S45+$Q46*$S46+$Q47*$S47</f>
        <v>24</v>
      </c>
      <c r="AP23" s="379"/>
      <c r="AQ23" s="379"/>
      <c r="AR23" s="379"/>
      <c r="AS23" s="379"/>
      <c r="AT23" s="379"/>
      <c r="AU23" s="379"/>
      <c r="AV23" s="379"/>
      <c r="AW23" s="379"/>
      <c r="AX23" s="380"/>
      <c r="AY23" s="378">
        <f>$Q45*$S45+$Q46*$S46+$Q47*$S47</f>
        <v>24</v>
      </c>
      <c r="AZ23" s="379"/>
      <c r="BA23" s="379"/>
      <c r="BB23" s="379"/>
      <c r="BC23" s="379"/>
      <c r="BD23" s="379"/>
      <c r="BE23" s="379"/>
      <c r="BF23" s="379"/>
      <c r="BG23" s="379"/>
      <c r="BH23" s="380"/>
    </row>
    <row r="24" spans="3:60" ht="19.5" customHeight="1" thickTop="1" x14ac:dyDescent="0.25">
      <c r="C24" s="232"/>
      <c r="D24" s="383"/>
      <c r="E24" s="383"/>
      <c r="F24" s="383"/>
      <c r="G24" s="383"/>
      <c r="H24" s="383"/>
      <c r="I24" s="382"/>
      <c r="K24" s="381"/>
      <c r="L24" s="381"/>
      <c r="M24" s="381"/>
      <c r="N24" s="381"/>
      <c r="O24" s="381"/>
      <c r="P24" s="381"/>
      <c r="AE24" s="283" t="s">
        <v>267</v>
      </c>
      <c r="AF24" s="284"/>
      <c r="AG24" s="284"/>
      <c r="AH24" s="284"/>
      <c r="AI24" s="284"/>
      <c r="AJ24" s="284"/>
      <c r="AK24" s="284"/>
      <c r="AL24" s="284"/>
      <c r="AM24" s="284"/>
      <c r="AN24" s="285"/>
      <c r="AO24" s="369">
        <f>IF($M$42="",0,(($L$32/$M$41*($Q45*$S45+$Q46*$S46+$Q47*$S47))*AO21))</f>
        <v>0</v>
      </c>
      <c r="AP24" s="370"/>
      <c r="AQ24" s="370"/>
      <c r="AR24" s="370"/>
      <c r="AS24" s="370"/>
      <c r="AT24" s="370"/>
      <c r="AU24" s="370"/>
      <c r="AV24" s="370"/>
      <c r="AW24" s="370"/>
      <c r="AX24" s="371"/>
      <c r="AY24" s="369">
        <f>IF($M$42="",0,(($L$33/$M$41*($Q45*$S45+$Q46*$S46+$Q47*$S47))*AY21))</f>
        <v>0</v>
      </c>
      <c r="AZ24" s="370"/>
      <c r="BA24" s="370"/>
      <c r="BB24" s="370"/>
      <c r="BC24" s="370"/>
      <c r="BD24" s="370"/>
      <c r="BE24" s="370"/>
      <c r="BF24" s="370"/>
      <c r="BG24" s="370"/>
      <c r="BH24" s="371"/>
    </row>
    <row r="25" spans="3:60" ht="19.5" customHeight="1" x14ac:dyDescent="0.25">
      <c r="C25" s="232" t="s">
        <v>138</v>
      </c>
      <c r="D25" s="383" t="s">
        <v>144</v>
      </c>
      <c r="E25" s="383"/>
      <c r="F25" s="383"/>
      <c r="G25" s="383"/>
      <c r="H25" s="383"/>
      <c r="I25" s="382"/>
      <c r="K25" s="381"/>
      <c r="L25" s="381"/>
      <c r="M25" s="381"/>
      <c r="N25" s="381"/>
      <c r="O25" s="381"/>
      <c r="P25" s="381"/>
      <c r="AE25" s="277" t="s">
        <v>268</v>
      </c>
      <c r="AF25" s="278"/>
      <c r="AG25" s="278"/>
      <c r="AH25" s="278"/>
      <c r="AI25" s="278"/>
      <c r="AJ25" s="278"/>
      <c r="AK25" s="278"/>
      <c r="AL25" s="278"/>
      <c r="AM25" s="278"/>
      <c r="AN25" s="279"/>
      <c r="AO25" s="372">
        <f>$L34*$L38</f>
        <v>9.8000000000000007</v>
      </c>
      <c r="AP25" s="373"/>
      <c r="AQ25" s="373"/>
      <c r="AR25" s="373"/>
      <c r="AS25" s="373"/>
      <c r="AT25" s="373"/>
      <c r="AU25" s="373"/>
      <c r="AV25" s="373"/>
      <c r="AW25" s="373"/>
      <c r="AX25" s="374"/>
      <c r="AY25" s="372">
        <f>$L34*$L38</f>
        <v>9.8000000000000007</v>
      </c>
      <c r="AZ25" s="373"/>
      <c r="BA25" s="373"/>
      <c r="BB25" s="373"/>
      <c r="BC25" s="373"/>
      <c r="BD25" s="373"/>
      <c r="BE25" s="373"/>
      <c r="BF25" s="373"/>
      <c r="BG25" s="373"/>
      <c r="BH25" s="374"/>
    </row>
    <row r="26" spans="3:60" ht="19.5" customHeight="1" x14ac:dyDescent="0.25">
      <c r="C26" s="232"/>
      <c r="D26" s="383"/>
      <c r="E26" s="383"/>
      <c r="F26" s="383"/>
      <c r="G26" s="383"/>
      <c r="H26" s="383"/>
      <c r="I26" s="382"/>
      <c r="K26" s="381"/>
      <c r="L26" s="381"/>
      <c r="M26" s="381"/>
      <c r="N26" s="381"/>
      <c r="O26" s="381"/>
      <c r="P26" s="381"/>
      <c r="AE26" s="277" t="s">
        <v>269</v>
      </c>
      <c r="AF26" s="278"/>
      <c r="AG26" s="278"/>
      <c r="AH26" s="278"/>
      <c r="AI26" s="278"/>
      <c r="AJ26" s="278"/>
      <c r="AK26" s="278"/>
      <c r="AL26" s="278"/>
      <c r="AM26" s="278"/>
      <c r="AN26" s="279"/>
      <c r="AO26" s="375">
        <f>$U48</f>
        <v>3</v>
      </c>
      <c r="AP26" s="376"/>
      <c r="AQ26" s="376"/>
      <c r="AR26" s="376"/>
      <c r="AS26" s="376"/>
      <c r="AT26" s="376"/>
      <c r="AU26" s="376"/>
      <c r="AV26" s="376"/>
      <c r="AW26" s="376"/>
      <c r="AX26" s="377"/>
      <c r="AY26" s="375">
        <f>$U48</f>
        <v>3</v>
      </c>
      <c r="AZ26" s="376"/>
      <c r="BA26" s="376"/>
      <c r="BB26" s="376"/>
      <c r="BC26" s="376"/>
      <c r="BD26" s="376"/>
      <c r="BE26" s="376"/>
      <c r="BF26" s="376"/>
      <c r="BG26" s="376"/>
      <c r="BH26" s="377"/>
    </row>
    <row r="27" spans="3:60" ht="19.5" customHeight="1" thickBot="1" x14ac:dyDescent="0.3">
      <c r="C27" s="232" t="s">
        <v>139</v>
      </c>
      <c r="D27" s="473" t="s">
        <v>115</v>
      </c>
      <c r="E27" s="473"/>
      <c r="F27" s="473"/>
      <c r="G27" s="473"/>
      <c r="H27" s="473"/>
      <c r="I27" s="515"/>
      <c r="J27" s="228" t="s">
        <v>135</v>
      </c>
      <c r="K27" s="381" t="s">
        <v>137</v>
      </c>
      <c r="L27" s="381"/>
      <c r="M27" s="381"/>
      <c r="N27" s="381"/>
      <c r="O27" s="381"/>
      <c r="P27" s="225"/>
      <c r="AE27" s="280" t="s">
        <v>270</v>
      </c>
      <c r="AF27" s="281"/>
      <c r="AG27" s="281"/>
      <c r="AH27" s="281"/>
      <c r="AI27" s="281"/>
      <c r="AJ27" s="281"/>
      <c r="AK27" s="281"/>
      <c r="AL27" s="281"/>
      <c r="AM27" s="281"/>
      <c r="AN27" s="282"/>
      <c r="AO27" s="378">
        <f>$U45*$W45+$U46*$W46+$U47*$W47</f>
        <v>24</v>
      </c>
      <c r="AP27" s="379"/>
      <c r="AQ27" s="379"/>
      <c r="AR27" s="379"/>
      <c r="AS27" s="379"/>
      <c r="AT27" s="379"/>
      <c r="AU27" s="379"/>
      <c r="AV27" s="379"/>
      <c r="AW27" s="379"/>
      <c r="AX27" s="380"/>
      <c r="AY27" s="378">
        <f>$U45*$W45+$U46*$W46+$U47*$W47</f>
        <v>24</v>
      </c>
      <c r="AZ27" s="379"/>
      <c r="BA27" s="379"/>
      <c r="BB27" s="379"/>
      <c r="BC27" s="379"/>
      <c r="BD27" s="379"/>
      <c r="BE27" s="379"/>
      <c r="BF27" s="379"/>
      <c r="BG27" s="379"/>
      <c r="BH27" s="380"/>
    </row>
    <row r="28" spans="3:60" ht="19.5" customHeight="1" thickTop="1" thickBot="1" x14ac:dyDescent="0.3">
      <c r="C28" s="232"/>
      <c r="D28" s="227"/>
      <c r="E28" s="227"/>
      <c r="F28" s="227"/>
      <c r="G28" s="227"/>
      <c r="H28" s="227"/>
      <c r="I28" s="226"/>
      <c r="K28" s="381"/>
      <c r="L28" s="381"/>
      <c r="M28" s="381"/>
      <c r="N28" s="381"/>
      <c r="O28" s="381"/>
      <c r="P28" s="225"/>
      <c r="AE28" s="286" t="s">
        <v>271</v>
      </c>
      <c r="AF28" s="287"/>
      <c r="AG28" s="287"/>
      <c r="AH28" s="287"/>
      <c r="AI28" s="287"/>
      <c r="AJ28" s="287"/>
      <c r="AK28" s="287"/>
      <c r="AL28" s="287"/>
      <c r="AM28" s="287"/>
      <c r="AN28" s="288"/>
      <c r="AO28" s="392">
        <f>IF($M$42="",0,(($L$32/$M$41*($U45*$W45+$U46*$W46+$U47*$W47))*AO25))</f>
        <v>1705.2</v>
      </c>
      <c r="AP28" s="393"/>
      <c r="AQ28" s="393"/>
      <c r="AR28" s="393"/>
      <c r="AS28" s="393"/>
      <c r="AT28" s="393"/>
      <c r="AU28" s="393"/>
      <c r="AV28" s="393"/>
      <c r="AW28" s="393"/>
      <c r="AX28" s="394"/>
      <c r="AY28" s="392">
        <f>IF($M$42="",0,(($L$33/$M$41*($U45*$W45+$U46*$W46+$U47*$W47))*AY25))</f>
        <v>2293.2000000000003</v>
      </c>
      <c r="AZ28" s="393"/>
      <c r="BA28" s="393"/>
      <c r="BB28" s="393"/>
      <c r="BC28" s="393"/>
      <c r="BD28" s="393"/>
      <c r="BE28" s="393"/>
      <c r="BF28" s="393"/>
      <c r="BG28" s="393"/>
      <c r="BH28" s="394"/>
    </row>
    <row r="29" spans="3:60" ht="19.5" customHeight="1" thickTop="1" x14ac:dyDescent="0.25">
      <c r="E29" s="268"/>
      <c r="F29" s="268"/>
      <c r="G29" s="268"/>
      <c r="H29" s="268"/>
      <c r="I29" s="270"/>
      <c r="J29" s="224"/>
      <c r="K29" s="225"/>
      <c r="L29" s="225"/>
      <c r="M29" s="225"/>
      <c r="N29" s="225"/>
      <c r="O29" s="225"/>
      <c r="P29" s="225"/>
      <c r="AE29" s="283" t="s">
        <v>272</v>
      </c>
      <c r="AF29" s="284"/>
      <c r="AG29" s="284"/>
      <c r="AH29" s="284"/>
      <c r="AI29" s="284"/>
      <c r="AJ29" s="284"/>
      <c r="AK29" s="284"/>
      <c r="AL29" s="284"/>
      <c r="AM29" s="284"/>
      <c r="AN29" s="285"/>
      <c r="AO29" s="369">
        <f>AO12+AO16+AO20+AO24+AO28</f>
        <v>15631.000000000002</v>
      </c>
      <c r="AP29" s="370"/>
      <c r="AQ29" s="370"/>
      <c r="AR29" s="370"/>
      <c r="AS29" s="370"/>
      <c r="AT29" s="370"/>
      <c r="AU29" s="370"/>
      <c r="AV29" s="370"/>
      <c r="AW29" s="370"/>
      <c r="AX29" s="371"/>
      <c r="AY29" s="369">
        <f>AY12+AY16+AY20+AY24+AY28</f>
        <v>21021.000000000004</v>
      </c>
      <c r="AZ29" s="370"/>
      <c r="BA29" s="370"/>
      <c r="BB29" s="370"/>
      <c r="BC29" s="370"/>
      <c r="BD29" s="370"/>
      <c r="BE29" s="370"/>
      <c r="BF29" s="370"/>
      <c r="BG29" s="370"/>
      <c r="BH29" s="371"/>
    </row>
    <row r="30" spans="3:60" ht="19.5" customHeight="1" x14ac:dyDescent="0.25">
      <c r="C30" s="261" t="s">
        <v>281</v>
      </c>
      <c r="D30" s="265"/>
      <c r="E30" s="265"/>
      <c r="F30" s="265"/>
      <c r="G30" s="265"/>
      <c r="H30" s="265"/>
      <c r="I30" s="265"/>
      <c r="J30" s="268"/>
      <c r="K30" s="268"/>
      <c r="L30" s="268"/>
      <c r="M30" s="268"/>
      <c r="N30" s="268"/>
      <c r="O30" s="268"/>
      <c r="P30" s="268"/>
      <c r="AE30" s="289" t="s">
        <v>273</v>
      </c>
      <c r="AF30" s="290"/>
      <c r="AG30" s="290"/>
      <c r="AH30" s="290"/>
      <c r="AI30" s="290"/>
      <c r="AJ30" s="290"/>
      <c r="AK30" s="290"/>
      <c r="AL30" s="290"/>
      <c r="AM30" s="290"/>
      <c r="AN30" s="291"/>
      <c r="AO30" s="407">
        <f>AO29*13</f>
        <v>203203.00000000003</v>
      </c>
      <c r="AP30" s="408"/>
      <c r="AQ30" s="408"/>
      <c r="AR30" s="408"/>
      <c r="AS30" s="408"/>
      <c r="AT30" s="408"/>
      <c r="AU30" s="408"/>
      <c r="AV30" s="408"/>
      <c r="AW30" s="408"/>
      <c r="AX30" s="409"/>
      <c r="AY30" s="407">
        <f>AY29*13</f>
        <v>273273.00000000006</v>
      </c>
      <c r="AZ30" s="408"/>
      <c r="BA30" s="408"/>
      <c r="BB30" s="408"/>
      <c r="BC30" s="408"/>
      <c r="BD30" s="408"/>
      <c r="BE30" s="408"/>
      <c r="BF30" s="408"/>
      <c r="BG30" s="408"/>
      <c r="BH30" s="409"/>
    </row>
    <row r="31" spans="3:60" ht="19.5" customHeight="1" thickBot="1" x14ac:dyDescent="0.3">
      <c r="C31" s="268"/>
      <c r="D31" s="268"/>
      <c r="E31" s="268"/>
      <c r="F31" s="268"/>
      <c r="G31" s="268"/>
      <c r="H31" s="268"/>
      <c r="I31" s="268"/>
      <c r="J31" s="268"/>
      <c r="K31" s="268"/>
      <c r="L31" s="268"/>
      <c r="M31" s="268"/>
      <c r="N31" s="268"/>
      <c r="O31" s="268"/>
      <c r="P31" s="268"/>
      <c r="AE31" s="292" t="s">
        <v>274</v>
      </c>
      <c r="AF31" s="293"/>
      <c r="AG31" s="293"/>
      <c r="AH31" s="293"/>
      <c r="AI31" s="293"/>
      <c r="AJ31" s="293"/>
      <c r="AK31" s="293"/>
      <c r="AL31" s="293"/>
      <c r="AM31" s="293"/>
      <c r="AN31" s="294"/>
      <c r="AO31" s="395">
        <f>AO30*4</f>
        <v>812812.00000000012</v>
      </c>
      <c r="AP31" s="396"/>
      <c r="AQ31" s="396"/>
      <c r="AR31" s="396"/>
      <c r="AS31" s="396"/>
      <c r="AT31" s="396"/>
      <c r="AU31" s="396"/>
      <c r="AV31" s="396"/>
      <c r="AW31" s="396"/>
      <c r="AX31" s="397"/>
      <c r="AY31" s="395">
        <f>AY30*4</f>
        <v>1093092.0000000002</v>
      </c>
      <c r="AZ31" s="396"/>
      <c r="BA31" s="396"/>
      <c r="BB31" s="396"/>
      <c r="BC31" s="396"/>
      <c r="BD31" s="396"/>
      <c r="BE31" s="396"/>
      <c r="BF31" s="396"/>
      <c r="BG31" s="396"/>
      <c r="BH31" s="397"/>
    </row>
    <row r="32" spans="3:60" ht="19.5" customHeight="1" x14ac:dyDescent="0.25">
      <c r="C32" s="443" t="s">
        <v>279</v>
      </c>
      <c r="D32" s="444"/>
      <c r="E32" s="444"/>
      <c r="F32" s="444"/>
      <c r="G32" s="444"/>
      <c r="H32" s="444"/>
      <c r="I32" s="444"/>
      <c r="J32" s="444"/>
      <c r="K32" s="445"/>
      <c r="L32" s="452">
        <f>Schichtplanrechner!$K$18</f>
        <v>29</v>
      </c>
      <c r="M32" s="453"/>
      <c r="N32" s="454"/>
      <c r="O32" s="268"/>
    </row>
    <row r="33" spans="3:24" ht="19.5" customHeight="1" x14ac:dyDescent="0.25">
      <c r="C33" s="455" t="s">
        <v>280</v>
      </c>
      <c r="D33" s="456"/>
      <c r="E33" s="456"/>
      <c r="F33" s="456"/>
      <c r="G33" s="456"/>
      <c r="H33" s="456"/>
      <c r="I33" s="456"/>
      <c r="J33" s="456"/>
      <c r="K33" s="457"/>
      <c r="L33" s="458">
        <f>Schichtplanrechner!$P$17</f>
        <v>39</v>
      </c>
      <c r="M33" s="459"/>
      <c r="N33" s="460"/>
      <c r="O33" s="268"/>
    </row>
    <row r="34" spans="3:24" ht="19.5" customHeight="1" x14ac:dyDescent="0.25">
      <c r="C34" s="386" t="s">
        <v>246</v>
      </c>
      <c r="D34" s="387"/>
      <c r="E34" s="387"/>
      <c r="F34" s="387"/>
      <c r="G34" s="387"/>
      <c r="H34" s="387"/>
      <c r="I34" s="387"/>
      <c r="J34" s="387"/>
      <c r="K34" s="388"/>
      <c r="L34" s="389">
        <f>Schichtplanrechner!$P$23</f>
        <v>9.8000000000000007</v>
      </c>
      <c r="M34" s="390"/>
      <c r="N34" s="391"/>
      <c r="O34" s="268"/>
    </row>
    <row r="35" spans="3:24" ht="19.5" customHeight="1" x14ac:dyDescent="0.25">
      <c r="C35" s="386" t="s">
        <v>247</v>
      </c>
      <c r="D35" s="387"/>
      <c r="E35" s="387"/>
      <c r="F35" s="387"/>
      <c r="G35" s="387"/>
      <c r="H35" s="387"/>
      <c r="I35" s="387"/>
      <c r="J35" s="387"/>
      <c r="K35" s="388"/>
      <c r="L35" s="404">
        <f>Schichtplanrechner!$P$24</f>
        <v>0</v>
      </c>
      <c r="M35" s="405"/>
      <c r="N35" s="406"/>
      <c r="O35" s="268"/>
    </row>
    <row r="36" spans="3:24" ht="19.5" customHeight="1" x14ac:dyDescent="0.25">
      <c r="C36" s="386" t="s">
        <v>248</v>
      </c>
      <c r="D36" s="387"/>
      <c r="E36" s="387"/>
      <c r="F36" s="387"/>
      <c r="G36" s="387"/>
      <c r="H36" s="387"/>
      <c r="I36" s="387"/>
      <c r="J36" s="387"/>
      <c r="K36" s="388"/>
      <c r="L36" s="404">
        <f>Schichtplanrechner!$P$25</f>
        <v>0.5</v>
      </c>
      <c r="M36" s="405"/>
      <c r="N36" s="406"/>
      <c r="O36" s="268"/>
    </row>
    <row r="37" spans="3:24" ht="19.5" customHeight="1" x14ac:dyDescent="0.25">
      <c r="C37" s="386" t="s">
        <v>249</v>
      </c>
      <c r="D37" s="387"/>
      <c r="E37" s="387"/>
      <c r="F37" s="387"/>
      <c r="G37" s="387"/>
      <c r="H37" s="387"/>
      <c r="I37" s="387"/>
      <c r="J37" s="387"/>
      <c r="K37" s="388"/>
      <c r="L37" s="404">
        <f>Schichtplanrechner!$P$26</f>
        <v>0</v>
      </c>
      <c r="M37" s="405"/>
      <c r="N37" s="406"/>
    </row>
    <row r="38" spans="3:24" ht="19.5" customHeight="1" thickBot="1" x14ac:dyDescent="0.3">
      <c r="C38" s="398" t="s">
        <v>250</v>
      </c>
      <c r="D38" s="399"/>
      <c r="E38" s="399"/>
      <c r="F38" s="399"/>
      <c r="G38" s="399"/>
      <c r="H38" s="399"/>
      <c r="I38" s="399"/>
      <c r="J38" s="399"/>
      <c r="K38" s="400"/>
      <c r="L38" s="401">
        <f>Schichtplanrechner!$P$27</f>
        <v>1</v>
      </c>
      <c r="M38" s="402"/>
      <c r="N38" s="403"/>
    </row>
    <row r="39" spans="3:24" ht="19.5" customHeight="1" x14ac:dyDescent="0.25"/>
    <row r="40" spans="3:24" ht="19.5" customHeight="1" thickBot="1" x14ac:dyDescent="0.3">
      <c r="C40" s="245"/>
      <c r="D40" s="8"/>
      <c r="E40" s="8"/>
      <c r="F40" s="8"/>
      <c r="G40" s="8"/>
      <c r="H40" s="8"/>
      <c r="I40" s="8"/>
    </row>
    <row r="41" spans="3:24" ht="19.5" customHeight="1" x14ac:dyDescent="0.25">
      <c r="C41" s="443" t="s">
        <v>244</v>
      </c>
      <c r="D41" s="444"/>
      <c r="E41" s="444"/>
      <c r="F41" s="444"/>
      <c r="G41" s="444"/>
      <c r="H41" s="444"/>
      <c r="I41" s="444"/>
      <c r="J41" s="444"/>
      <c r="K41" s="444"/>
      <c r="L41" s="445"/>
      <c r="M41" s="449">
        <f>I14</f>
        <v>4</v>
      </c>
      <c r="N41" s="450"/>
      <c r="O41" s="450"/>
      <c r="P41" s="450"/>
      <c r="Q41" s="450"/>
      <c r="R41" s="450"/>
      <c r="S41" s="450"/>
      <c r="T41" s="450"/>
      <c r="U41" s="450"/>
      <c r="V41" s="450"/>
      <c r="W41" s="450"/>
      <c r="X41" s="451"/>
    </row>
    <row r="42" spans="3:24" ht="19.5" customHeight="1" x14ac:dyDescent="0.25">
      <c r="C42" s="386" t="s">
        <v>251</v>
      </c>
      <c r="D42" s="387"/>
      <c r="E42" s="387"/>
      <c r="F42" s="387"/>
      <c r="G42" s="387"/>
      <c r="H42" s="387"/>
      <c r="I42" s="387"/>
      <c r="J42" s="387"/>
      <c r="K42" s="387"/>
      <c r="L42" s="388"/>
      <c r="M42" s="414">
        <f>I12</f>
        <v>42</v>
      </c>
      <c r="N42" s="415"/>
      <c r="O42" s="415"/>
      <c r="P42" s="415"/>
      <c r="Q42" s="415"/>
      <c r="R42" s="415"/>
      <c r="S42" s="415"/>
      <c r="T42" s="415"/>
      <c r="U42" s="415"/>
      <c r="V42" s="415"/>
      <c r="W42" s="415"/>
      <c r="X42" s="416"/>
    </row>
    <row r="43" spans="3:24" ht="20.25" customHeight="1" thickBot="1" x14ac:dyDescent="0.3">
      <c r="C43" s="417" t="s">
        <v>283</v>
      </c>
      <c r="D43" s="418"/>
      <c r="E43" s="418"/>
      <c r="F43" s="418"/>
      <c r="G43" s="418"/>
      <c r="H43" s="418"/>
      <c r="I43" s="418"/>
      <c r="J43" s="418"/>
      <c r="K43" s="418"/>
      <c r="L43" s="419"/>
      <c r="M43" s="446" t="s">
        <v>252</v>
      </c>
      <c r="N43" s="447"/>
      <c r="O43" s="447"/>
      <c r="P43" s="448"/>
      <c r="Q43" s="446" t="s">
        <v>32</v>
      </c>
      <c r="R43" s="447"/>
      <c r="S43" s="447"/>
      <c r="T43" s="448"/>
      <c r="U43" s="446" t="s">
        <v>33</v>
      </c>
      <c r="V43" s="447"/>
      <c r="W43" s="447"/>
      <c r="X43" s="448"/>
    </row>
    <row r="44" spans="3:24" ht="20.25" customHeight="1" thickBot="1" x14ac:dyDescent="0.3">
      <c r="C44" s="424"/>
      <c r="D44" s="425"/>
      <c r="E44" s="425"/>
      <c r="F44" s="425"/>
      <c r="G44" s="425"/>
      <c r="H44" s="425"/>
      <c r="I44" s="425"/>
      <c r="J44" s="425"/>
      <c r="K44" s="425"/>
      <c r="L44" s="426"/>
      <c r="M44" s="420" t="s">
        <v>253</v>
      </c>
      <c r="N44" s="421"/>
      <c r="O44" s="422" t="s">
        <v>254</v>
      </c>
      <c r="P44" s="423"/>
      <c r="Q44" s="420" t="s">
        <v>253</v>
      </c>
      <c r="R44" s="421"/>
      <c r="S44" s="422" t="s">
        <v>254</v>
      </c>
      <c r="T44" s="423"/>
      <c r="U44" s="420" t="s">
        <v>253</v>
      </c>
      <c r="V44" s="421"/>
      <c r="W44" s="422" t="s">
        <v>254</v>
      </c>
      <c r="X44" s="423"/>
    </row>
    <row r="45" spans="3:24" ht="20.25" customHeight="1" x14ac:dyDescent="0.25">
      <c r="C45" s="427" t="s">
        <v>0</v>
      </c>
      <c r="D45" s="428"/>
      <c r="E45" s="428"/>
      <c r="F45" s="428"/>
      <c r="G45" s="428"/>
      <c r="H45" s="428"/>
      <c r="I45" s="428"/>
      <c r="J45" s="428"/>
      <c r="K45" s="428"/>
      <c r="L45" s="429"/>
      <c r="M45" s="410">
        <v>5</v>
      </c>
      <c r="N45" s="411"/>
      <c r="O45" s="412">
        <v>8</v>
      </c>
      <c r="P45" s="413"/>
      <c r="Q45" s="410">
        <v>1</v>
      </c>
      <c r="R45" s="411"/>
      <c r="S45" s="412">
        <v>8</v>
      </c>
      <c r="T45" s="413"/>
      <c r="U45" s="410">
        <v>1</v>
      </c>
      <c r="V45" s="411"/>
      <c r="W45" s="412">
        <v>8</v>
      </c>
      <c r="X45" s="413"/>
    </row>
    <row r="46" spans="3:24" ht="20.25" customHeight="1" x14ac:dyDescent="0.25">
      <c r="C46" s="386" t="s">
        <v>1</v>
      </c>
      <c r="D46" s="387"/>
      <c r="E46" s="387"/>
      <c r="F46" s="387"/>
      <c r="G46" s="387"/>
      <c r="H46" s="387"/>
      <c r="I46" s="387"/>
      <c r="J46" s="387"/>
      <c r="K46" s="387"/>
      <c r="L46" s="388"/>
      <c r="M46" s="474">
        <v>5</v>
      </c>
      <c r="N46" s="475"/>
      <c r="O46" s="484">
        <v>8</v>
      </c>
      <c r="P46" s="485"/>
      <c r="Q46" s="474">
        <v>1</v>
      </c>
      <c r="R46" s="475"/>
      <c r="S46" s="484">
        <v>8</v>
      </c>
      <c r="T46" s="485"/>
      <c r="U46" s="474">
        <v>1</v>
      </c>
      <c r="V46" s="475"/>
      <c r="W46" s="484">
        <v>8</v>
      </c>
      <c r="X46" s="485"/>
    </row>
    <row r="47" spans="3:24" ht="20.25" customHeight="1" thickBot="1" x14ac:dyDescent="0.3">
      <c r="C47" s="398" t="s">
        <v>2</v>
      </c>
      <c r="D47" s="399"/>
      <c r="E47" s="399"/>
      <c r="F47" s="399"/>
      <c r="G47" s="399"/>
      <c r="H47" s="399"/>
      <c r="I47" s="399"/>
      <c r="J47" s="399"/>
      <c r="K47" s="399"/>
      <c r="L47" s="400"/>
      <c r="M47" s="464">
        <v>5</v>
      </c>
      <c r="N47" s="465"/>
      <c r="O47" s="462">
        <v>8</v>
      </c>
      <c r="P47" s="463"/>
      <c r="Q47" s="464">
        <v>1</v>
      </c>
      <c r="R47" s="465"/>
      <c r="S47" s="462">
        <v>8</v>
      </c>
      <c r="T47" s="463"/>
      <c r="U47" s="464">
        <v>1</v>
      </c>
      <c r="V47" s="465"/>
      <c r="W47" s="462">
        <v>8</v>
      </c>
      <c r="X47" s="463"/>
    </row>
    <row r="48" spans="3:24" ht="20.25" customHeight="1" thickBot="1" x14ac:dyDescent="0.3">
      <c r="C48" s="438" t="s">
        <v>275</v>
      </c>
      <c r="D48" s="439"/>
      <c r="E48" s="439"/>
      <c r="F48" s="439"/>
      <c r="G48" s="439"/>
      <c r="H48" s="439"/>
      <c r="I48" s="439"/>
      <c r="J48" s="439"/>
      <c r="K48" s="439"/>
      <c r="L48" s="440"/>
      <c r="M48" s="441">
        <f>SUM(M45:N47)</f>
        <v>15</v>
      </c>
      <c r="N48" s="442"/>
      <c r="O48" s="432">
        <f>SUM(O45:P47)</f>
        <v>24</v>
      </c>
      <c r="P48" s="466"/>
      <c r="Q48" s="441">
        <f>SUM(Q45:R47)</f>
        <v>3</v>
      </c>
      <c r="R48" s="442"/>
      <c r="S48" s="432">
        <f>SUM(S45:T47)</f>
        <v>24</v>
      </c>
      <c r="T48" s="466"/>
      <c r="U48" s="441">
        <f>SUM(U45:V47)</f>
        <v>3</v>
      </c>
      <c r="V48" s="442"/>
      <c r="W48" s="432">
        <f>SUM(W45:X47)</f>
        <v>24</v>
      </c>
      <c r="X48" s="466"/>
    </row>
    <row r="49" spans="3:39" ht="20.25" customHeight="1" x14ac:dyDescent="0.25">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row>
    <row r="50" spans="3:39" ht="20.25" customHeight="1" x14ac:dyDescent="0.25">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row>
    <row r="51" spans="3:39" ht="20.25" customHeight="1" x14ac:dyDescent="0.25">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row>
    <row r="52" spans="3:39" ht="20.25" customHeight="1" x14ac:dyDescent="0.25">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row>
    <row r="53" spans="3:39" ht="20.25" customHeight="1"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row>
    <row r="54" spans="3:39" ht="20.25" customHeight="1"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row>
    <row r="55" spans="3:39" ht="20.25" customHeight="1"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row>
    <row r="56" spans="3:39" ht="20.25" customHeight="1"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row>
    <row r="57" spans="3:39"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row>
    <row r="58" spans="3:39"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row>
    <row r="59" spans="3:39"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row>
    <row r="60" spans="3:39" x14ac:dyDescent="0.25">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row>
    <row r="61" spans="3:39" x14ac:dyDescent="0.25">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row>
    <row r="62" spans="3:39" x14ac:dyDescent="0.25">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row>
    <row r="63" spans="3:39" x14ac:dyDescent="0.25">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row>
    <row r="64" spans="3:39" x14ac:dyDescent="0.25">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row>
    <row r="65" spans="3:39" x14ac:dyDescent="0.25">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row>
    <row r="66" spans="3:39" x14ac:dyDescent="0.25">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row>
    <row r="67" spans="3:39" x14ac:dyDescent="0.25">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row>
    <row r="68" spans="3:39" x14ac:dyDescent="0.25">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row>
    <row r="69" spans="3:39" x14ac:dyDescent="0.25">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row>
    <row r="70" spans="3:39" x14ac:dyDescent="0.25">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row>
    <row r="71" spans="3:39" x14ac:dyDescent="0.25">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row>
    <row r="72" spans="3:39" x14ac:dyDescent="0.25">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row>
    <row r="73" spans="3:39" x14ac:dyDescent="0.25">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row>
    <row r="74" spans="3:39" x14ac:dyDescent="0.25">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row>
    <row r="75" spans="3:39" x14ac:dyDescent="0.25">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3"/>
    </row>
  </sheetData>
  <customSheetViews>
    <customSheetView guid="{585B02F6-D04E-40B0-9C3D-EA9FC2F8BE0E}" scale="85" showGridLines="0">
      <selection activeCell="BA8" sqref="BA8"/>
      <pageMargins left="0.7" right="0.7" top="0.78740157499999996" bottom="0.78740157499999996" header="0.3" footer="0.3"/>
      <pageSetup paperSize="9" orientation="portrait" r:id="rId1"/>
    </customSheetView>
    <customSheetView guid="{A3C78327-8DE4-4FA3-9639-BE4895212F26}" scale="85" showGridLines="0">
      <selection activeCell="BA8" sqref="BA8"/>
      <pageMargins left="0.7" right="0.7" top="0.78740157499999996" bottom="0.78740157499999996" header="0.3" footer="0.3"/>
      <pageSetup paperSize="9" orientation="portrait" r:id="rId2"/>
    </customSheetView>
  </customSheetViews>
  <mergeCells count="112">
    <mergeCell ref="AO12:AX12"/>
    <mergeCell ref="AY12:BH12"/>
    <mergeCell ref="AO13:AX13"/>
    <mergeCell ref="AY13:BH13"/>
    <mergeCell ref="AO14:AX14"/>
    <mergeCell ref="AY14:BH14"/>
    <mergeCell ref="X3:AD3"/>
    <mergeCell ref="C3:I3"/>
    <mergeCell ref="J3:P3"/>
    <mergeCell ref="Q3:W3"/>
    <mergeCell ref="C12:H12"/>
    <mergeCell ref="AO17:AX17"/>
    <mergeCell ref="AY17:BH17"/>
    <mergeCell ref="AO18:AX18"/>
    <mergeCell ref="AY18:BH18"/>
    <mergeCell ref="K18:P20"/>
    <mergeCell ref="AO15:AX15"/>
    <mergeCell ref="AY15:BH15"/>
    <mergeCell ref="C16:I16"/>
    <mergeCell ref="J16:P16"/>
    <mergeCell ref="AO16:AX16"/>
    <mergeCell ref="AY16:BH16"/>
    <mergeCell ref="D18:I19"/>
    <mergeCell ref="D22:I24"/>
    <mergeCell ref="D25:I26"/>
    <mergeCell ref="D27:I27"/>
    <mergeCell ref="AO19:AX19"/>
    <mergeCell ref="AY19:BH19"/>
    <mergeCell ref="D20:I21"/>
    <mergeCell ref="AO20:AX20"/>
    <mergeCell ref="AY20:BH20"/>
    <mergeCell ref="AO21:AX21"/>
    <mergeCell ref="AY21:BH21"/>
    <mergeCell ref="AO22:AX22"/>
    <mergeCell ref="AY22:BH22"/>
    <mergeCell ref="AO23:AX23"/>
    <mergeCell ref="AY23:BH23"/>
    <mergeCell ref="AO24:AX24"/>
    <mergeCell ref="AY30:BH30"/>
    <mergeCell ref="AO31:AX31"/>
    <mergeCell ref="AY31:BH31"/>
    <mergeCell ref="AO28:AX28"/>
    <mergeCell ref="AY28:BH28"/>
    <mergeCell ref="AO29:AX29"/>
    <mergeCell ref="AY29:BH29"/>
    <mergeCell ref="K27:O28"/>
    <mergeCell ref="AY24:BH24"/>
    <mergeCell ref="AO25:AX25"/>
    <mergeCell ref="AY25:BH25"/>
    <mergeCell ref="AO26:AX26"/>
    <mergeCell ref="AY26:BH26"/>
    <mergeCell ref="AO27:AX27"/>
    <mergeCell ref="AY27:BH27"/>
    <mergeCell ref="K21:P26"/>
    <mergeCell ref="C35:K35"/>
    <mergeCell ref="L35:N35"/>
    <mergeCell ref="C36:K36"/>
    <mergeCell ref="L36:N36"/>
    <mergeCell ref="C37:K37"/>
    <mergeCell ref="L37:N37"/>
    <mergeCell ref="AO30:AX30"/>
    <mergeCell ref="L34:N34"/>
    <mergeCell ref="L33:N33"/>
    <mergeCell ref="L32:N32"/>
    <mergeCell ref="C34:K34"/>
    <mergeCell ref="C33:K33"/>
    <mergeCell ref="C32:K32"/>
    <mergeCell ref="Q43:T43"/>
    <mergeCell ref="M43:P43"/>
    <mergeCell ref="M42:X42"/>
    <mergeCell ref="M41:X41"/>
    <mergeCell ref="W45:X45"/>
    <mergeCell ref="C38:K38"/>
    <mergeCell ref="L38:N38"/>
    <mergeCell ref="C44:L44"/>
    <mergeCell ref="C45:L45"/>
    <mergeCell ref="C43:L43"/>
    <mergeCell ref="C42:L42"/>
    <mergeCell ref="C41:L41"/>
    <mergeCell ref="W44:X44"/>
    <mergeCell ref="U44:V44"/>
    <mergeCell ref="S44:T44"/>
    <mergeCell ref="Q44:R44"/>
    <mergeCell ref="O44:P44"/>
    <mergeCell ref="M44:N44"/>
    <mergeCell ref="U43:X43"/>
    <mergeCell ref="U45:V45"/>
    <mergeCell ref="S45:T45"/>
    <mergeCell ref="Q45:R45"/>
    <mergeCell ref="O45:P45"/>
    <mergeCell ref="M45:N45"/>
    <mergeCell ref="C48:L48"/>
    <mergeCell ref="M48:N48"/>
    <mergeCell ref="O48:P48"/>
    <mergeCell ref="Q48:R48"/>
    <mergeCell ref="S48:T48"/>
    <mergeCell ref="U48:V48"/>
    <mergeCell ref="W48:X48"/>
    <mergeCell ref="C47:L47"/>
    <mergeCell ref="M47:N47"/>
    <mergeCell ref="O47:P47"/>
    <mergeCell ref="Q47:R47"/>
    <mergeCell ref="S47:T47"/>
    <mergeCell ref="S46:T46"/>
    <mergeCell ref="U46:V46"/>
    <mergeCell ref="W46:X46"/>
    <mergeCell ref="C46:L46"/>
    <mergeCell ref="M46:N46"/>
    <mergeCell ref="O46:P46"/>
    <mergeCell ref="Q46:R46"/>
    <mergeCell ref="U47:V47"/>
    <mergeCell ref="W47:X47"/>
  </mergeCells>
  <pageMargins left="0.7" right="0.7" top="0.78740157499999996" bottom="0.78740157499999996" header="0.3" footer="0.3"/>
  <pageSetup paperSize="9" orientation="portrait" r:id="rId3"/>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6"/>
  <sheetViews>
    <sheetView showGridLines="0" zoomScale="85" zoomScaleNormal="85" workbookViewId="0">
      <selection activeCell="AW7" sqref="AW7"/>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R1" s="333"/>
      <c r="AS1" s="333"/>
      <c r="AT1" s="333"/>
      <c r="AU1" s="333"/>
      <c r="AV1" s="333"/>
      <c r="AW1" s="333"/>
      <c r="AX1" s="333"/>
      <c r="AY1" s="333"/>
      <c r="AZ1" s="333"/>
      <c r="BA1" s="333"/>
      <c r="BB1" s="333"/>
      <c r="BC1" s="333"/>
      <c r="BD1" s="333"/>
      <c r="BE1" s="333"/>
      <c r="BF1" s="333"/>
      <c r="BG1" s="333"/>
      <c r="BH1" s="333"/>
    </row>
    <row r="2" spans="2:60" ht="21" customHeight="1" thickBot="1" x14ac:dyDescent="0.3">
      <c r="C2" s="51" t="s">
        <v>119</v>
      </c>
      <c r="AM2" s="26"/>
      <c r="AN2" s="26"/>
      <c r="AO2" s="26"/>
      <c r="AP2" s="27"/>
      <c r="AQ2" s="27"/>
      <c r="AR2" s="334"/>
      <c r="AS2" s="334"/>
      <c r="AT2" s="334"/>
      <c r="AU2" s="334"/>
      <c r="AV2" s="334"/>
      <c r="AW2" s="334"/>
      <c r="AX2" s="334"/>
      <c r="AY2" s="334"/>
      <c r="AZ2" s="334"/>
      <c r="BA2" s="335"/>
      <c r="BB2" s="335"/>
      <c r="BC2" s="335"/>
      <c r="BD2" s="334"/>
      <c r="BE2" s="333"/>
      <c r="BF2" s="333"/>
      <c r="BG2" s="333"/>
      <c r="BH2" s="333"/>
    </row>
    <row r="3" spans="2:6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8"/>
      <c r="AM3" s="50" t="s">
        <v>94</v>
      </c>
      <c r="AN3" s="50" t="s">
        <v>94</v>
      </c>
      <c r="AO3" s="50" t="s">
        <v>94</v>
      </c>
      <c r="AP3" s="273"/>
      <c r="AQ3" s="273"/>
      <c r="AR3" s="338"/>
      <c r="AS3" s="338"/>
      <c r="AT3" s="338"/>
      <c r="AU3" s="338"/>
      <c r="AV3" s="338"/>
      <c r="AW3" s="338"/>
      <c r="AX3" s="338"/>
      <c r="AY3" s="338"/>
      <c r="AZ3" s="334"/>
      <c r="BA3" s="337"/>
      <c r="BB3" s="337"/>
      <c r="BC3" s="337"/>
      <c r="BD3" s="334"/>
      <c r="BE3" s="333"/>
      <c r="BF3" s="333"/>
      <c r="BG3" s="333"/>
      <c r="BH3" s="333"/>
    </row>
    <row r="4" spans="2:6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7" t="s">
        <v>33</v>
      </c>
      <c r="AM4" s="46" t="s">
        <v>34</v>
      </c>
      <c r="AN4" s="45" t="s">
        <v>35</v>
      </c>
      <c r="AO4" s="44" t="s">
        <v>36</v>
      </c>
      <c r="AP4" s="269"/>
      <c r="AQ4" s="269"/>
      <c r="AR4" s="335"/>
      <c r="AS4" s="335"/>
      <c r="AT4" s="335"/>
      <c r="AU4" s="335"/>
      <c r="AV4" s="335"/>
      <c r="AW4" s="335"/>
      <c r="AX4" s="335"/>
      <c r="AY4" s="335"/>
      <c r="AZ4" s="334"/>
      <c r="BA4" s="335"/>
      <c r="BB4" s="335"/>
      <c r="BC4" s="335"/>
      <c r="BD4" s="334"/>
      <c r="BE4" s="333"/>
      <c r="BF4" s="333"/>
      <c r="BG4" s="333"/>
      <c r="BH4" s="333"/>
    </row>
    <row r="5" spans="2:60" ht="14.45" thickBot="1" x14ac:dyDescent="0.4">
      <c r="B5" s="266" t="s">
        <v>37</v>
      </c>
      <c r="C5" s="43" t="s">
        <v>34</v>
      </c>
      <c r="D5" s="141" t="s">
        <v>34</v>
      </c>
      <c r="E5" s="139" t="s">
        <v>35</v>
      </c>
      <c r="F5" s="138" t="s">
        <v>35</v>
      </c>
      <c r="G5" s="118" t="s">
        <v>36</v>
      </c>
      <c r="H5" s="118" t="s">
        <v>36</v>
      </c>
      <c r="I5" s="124" t="s">
        <v>36</v>
      </c>
      <c r="J5" s="97"/>
      <c r="K5" s="38"/>
      <c r="L5" s="38"/>
      <c r="M5" s="38"/>
      <c r="N5" s="42" t="s">
        <v>34</v>
      </c>
      <c r="O5" s="141" t="s">
        <v>34</v>
      </c>
      <c r="P5" s="169" t="s">
        <v>34</v>
      </c>
      <c r="Q5" s="143" t="s">
        <v>35</v>
      </c>
      <c r="R5" s="139" t="s">
        <v>35</v>
      </c>
      <c r="S5" s="118" t="s">
        <v>36</v>
      </c>
      <c r="T5" s="118" t="s">
        <v>36</v>
      </c>
      <c r="U5" s="38"/>
      <c r="V5" s="38"/>
      <c r="W5" s="41"/>
      <c r="X5" s="75"/>
      <c r="Y5" s="38"/>
      <c r="Z5" s="42" t="s">
        <v>34</v>
      </c>
      <c r="AA5" s="141" t="s">
        <v>34</v>
      </c>
      <c r="AB5" s="138" t="s">
        <v>35</v>
      </c>
      <c r="AC5" s="138" t="s">
        <v>35</v>
      </c>
      <c r="AD5" s="168" t="s">
        <v>35</v>
      </c>
      <c r="AE5" s="121" t="s">
        <v>36</v>
      </c>
      <c r="AF5" s="118" t="s">
        <v>36</v>
      </c>
      <c r="AG5" s="95"/>
      <c r="AH5" s="95"/>
      <c r="AI5" s="95"/>
      <c r="AJ5" s="38"/>
      <c r="AK5" s="37"/>
      <c r="AM5" s="26">
        <f>COUNTIF($C5:$AK5,"F")</f>
        <v>7</v>
      </c>
      <c r="AN5" s="26">
        <f>COUNTIF($C5:$AK5,"S")</f>
        <v>7</v>
      </c>
      <c r="AO5" s="26">
        <f>COUNTIF($C5:$AK5,"N")</f>
        <v>7</v>
      </c>
      <c r="AP5" s="127"/>
      <c r="AQ5" s="127"/>
      <c r="AR5" s="335"/>
      <c r="AS5" s="335"/>
      <c r="AT5" s="335"/>
      <c r="AU5" s="335"/>
      <c r="AV5" s="335"/>
      <c r="AW5" s="335"/>
      <c r="AX5" s="335"/>
      <c r="AY5" s="335"/>
      <c r="AZ5" s="334"/>
      <c r="BA5" s="335"/>
      <c r="BB5" s="335"/>
      <c r="BC5" s="335"/>
      <c r="BD5" s="334"/>
      <c r="BE5" s="333"/>
      <c r="BF5" s="333"/>
      <c r="BG5" s="333"/>
      <c r="BH5" s="333"/>
    </row>
    <row r="6" spans="2:60" ht="14.45" thickBot="1" x14ac:dyDescent="0.4">
      <c r="B6" s="266" t="s">
        <v>38</v>
      </c>
      <c r="C6" s="85"/>
      <c r="D6" s="56"/>
      <c r="E6" s="56"/>
      <c r="F6" s="56"/>
      <c r="G6" s="46" t="s">
        <v>34</v>
      </c>
      <c r="H6" s="132" t="s">
        <v>34</v>
      </c>
      <c r="I6" s="159" t="s">
        <v>34</v>
      </c>
      <c r="J6" s="135" t="s">
        <v>35</v>
      </c>
      <c r="K6" s="134" t="s">
        <v>35</v>
      </c>
      <c r="L6" s="116" t="s">
        <v>36</v>
      </c>
      <c r="M6" s="116" t="s">
        <v>36</v>
      </c>
      <c r="N6" s="56"/>
      <c r="O6" s="56"/>
      <c r="P6" s="55"/>
      <c r="Q6" s="76"/>
      <c r="R6" s="56"/>
      <c r="S6" s="46" t="s">
        <v>34</v>
      </c>
      <c r="T6" s="132" t="s">
        <v>34</v>
      </c>
      <c r="U6" s="133" t="s">
        <v>35</v>
      </c>
      <c r="V6" s="133" t="s">
        <v>35</v>
      </c>
      <c r="W6" s="166" t="s">
        <v>35</v>
      </c>
      <c r="X6" s="117" t="s">
        <v>36</v>
      </c>
      <c r="Y6" s="116" t="s">
        <v>36</v>
      </c>
      <c r="Z6" s="93"/>
      <c r="AA6" s="93"/>
      <c r="AB6" s="93"/>
      <c r="AC6" s="56"/>
      <c r="AD6" s="55"/>
      <c r="AE6" s="67" t="s">
        <v>34</v>
      </c>
      <c r="AF6" s="132" t="s">
        <v>34</v>
      </c>
      <c r="AG6" s="134" t="s">
        <v>35</v>
      </c>
      <c r="AH6" s="133" t="s">
        <v>35</v>
      </c>
      <c r="AI6" s="116" t="s">
        <v>36</v>
      </c>
      <c r="AJ6" s="116" t="s">
        <v>36</v>
      </c>
      <c r="AK6" s="123" t="s">
        <v>36</v>
      </c>
      <c r="AM6" s="26">
        <f>COUNTIF($C6:$AK6,"F")</f>
        <v>7</v>
      </c>
      <c r="AN6" s="26">
        <f>COUNTIF($C6:$AK6,"S")</f>
        <v>7</v>
      </c>
      <c r="AO6" s="26">
        <f>COUNTIF($C6:$AK6,"N")</f>
        <v>7</v>
      </c>
      <c r="AP6" s="269"/>
      <c r="AQ6" s="127"/>
      <c r="AR6" s="335"/>
      <c r="AS6" s="335"/>
      <c r="AT6" s="335"/>
      <c r="AU6" s="335"/>
      <c r="AV6" s="335"/>
      <c r="AW6" s="335"/>
      <c r="AX6" s="335"/>
      <c r="AY6" s="335"/>
      <c r="AZ6" s="334"/>
      <c r="BA6" s="335"/>
      <c r="BB6" s="335"/>
      <c r="BC6" s="335"/>
      <c r="BD6" s="334"/>
      <c r="BE6" s="333"/>
      <c r="BF6" s="333"/>
      <c r="BG6" s="333"/>
      <c r="BH6" s="333"/>
    </row>
    <row r="7" spans="2:60" ht="14.45" thickBot="1" x14ac:dyDescent="0.4">
      <c r="B7" s="266" t="s">
        <v>39</v>
      </c>
      <c r="C7" s="135" t="s">
        <v>35</v>
      </c>
      <c r="D7" s="134" t="s">
        <v>35</v>
      </c>
      <c r="E7" s="116" t="s">
        <v>36</v>
      </c>
      <c r="F7" s="116" t="s">
        <v>36</v>
      </c>
      <c r="G7" s="56"/>
      <c r="H7" s="56"/>
      <c r="I7" s="70"/>
      <c r="J7" s="71"/>
      <c r="K7" s="56"/>
      <c r="L7" s="46" t="s">
        <v>34</v>
      </c>
      <c r="M7" s="132" t="s">
        <v>34</v>
      </c>
      <c r="N7" s="133" t="s">
        <v>35</v>
      </c>
      <c r="O7" s="133" t="s">
        <v>35</v>
      </c>
      <c r="P7" s="167" t="s">
        <v>35</v>
      </c>
      <c r="Q7" s="136" t="s">
        <v>36</v>
      </c>
      <c r="R7" s="116" t="s">
        <v>36</v>
      </c>
      <c r="S7" s="93"/>
      <c r="T7" s="93"/>
      <c r="U7" s="93"/>
      <c r="V7" s="56"/>
      <c r="W7" s="70"/>
      <c r="X7" s="57" t="s">
        <v>34</v>
      </c>
      <c r="Y7" s="132" t="s">
        <v>34</v>
      </c>
      <c r="Z7" s="134" t="s">
        <v>35</v>
      </c>
      <c r="AA7" s="133" t="s">
        <v>35</v>
      </c>
      <c r="AB7" s="116" t="s">
        <v>36</v>
      </c>
      <c r="AC7" s="116" t="s">
        <v>36</v>
      </c>
      <c r="AD7" s="123" t="s">
        <v>36</v>
      </c>
      <c r="AE7" s="142"/>
      <c r="AF7" s="56"/>
      <c r="AG7" s="56"/>
      <c r="AH7" s="56"/>
      <c r="AI7" s="46" t="s">
        <v>34</v>
      </c>
      <c r="AJ7" s="132" t="s">
        <v>34</v>
      </c>
      <c r="AK7" s="160" t="s">
        <v>34</v>
      </c>
      <c r="AM7" s="26">
        <f>COUNTIF($C7:$AK7,"F")</f>
        <v>7</v>
      </c>
      <c r="AN7" s="26">
        <f>COUNTIF($C7:$AK7,"S")</f>
        <v>7</v>
      </c>
      <c r="AO7" s="26">
        <f>COUNTIF($C7:$AK7,"N")</f>
        <v>7</v>
      </c>
      <c r="AP7" s="269"/>
      <c r="AQ7" s="269"/>
      <c r="AR7" s="335"/>
      <c r="AS7" s="335"/>
      <c r="AT7" s="335"/>
      <c r="AU7" s="335"/>
      <c r="AV7" s="335"/>
      <c r="AW7" s="335"/>
      <c r="AX7" s="335"/>
      <c r="AY7" s="335"/>
      <c r="AZ7" s="334"/>
      <c r="BA7" s="335"/>
      <c r="BB7" s="335"/>
      <c r="BC7" s="335"/>
      <c r="BD7" s="334"/>
      <c r="BE7" s="333"/>
      <c r="BF7" s="333"/>
      <c r="BG7" s="333"/>
      <c r="BH7" s="333"/>
    </row>
    <row r="8" spans="2:60" ht="14.45" thickBot="1" x14ac:dyDescent="0.4">
      <c r="B8" s="266" t="s">
        <v>40</v>
      </c>
      <c r="C8" s="71"/>
      <c r="D8" s="56"/>
      <c r="E8" s="46" t="s">
        <v>34</v>
      </c>
      <c r="F8" s="132" t="s">
        <v>34</v>
      </c>
      <c r="G8" s="133" t="s">
        <v>35</v>
      </c>
      <c r="H8" s="133" t="s">
        <v>35</v>
      </c>
      <c r="I8" s="166" t="s">
        <v>35</v>
      </c>
      <c r="J8" s="117" t="s">
        <v>36</v>
      </c>
      <c r="K8" s="116" t="s">
        <v>36</v>
      </c>
      <c r="L8" s="93"/>
      <c r="M8" s="93"/>
      <c r="N8" s="93"/>
      <c r="O8" s="56"/>
      <c r="P8" s="55"/>
      <c r="Q8" s="67" t="s">
        <v>34</v>
      </c>
      <c r="R8" s="132" t="s">
        <v>34</v>
      </c>
      <c r="S8" s="134" t="s">
        <v>35</v>
      </c>
      <c r="T8" s="133" t="s">
        <v>35</v>
      </c>
      <c r="U8" s="116" t="s">
        <v>36</v>
      </c>
      <c r="V8" s="116" t="s">
        <v>36</v>
      </c>
      <c r="W8" s="145" t="s">
        <v>36</v>
      </c>
      <c r="X8" s="85"/>
      <c r="Y8" s="56"/>
      <c r="Z8" s="56"/>
      <c r="AA8" s="56"/>
      <c r="AB8" s="46" t="s">
        <v>34</v>
      </c>
      <c r="AC8" s="132" t="s">
        <v>34</v>
      </c>
      <c r="AD8" s="160" t="s">
        <v>34</v>
      </c>
      <c r="AE8" s="137" t="s">
        <v>35</v>
      </c>
      <c r="AF8" s="134" t="s">
        <v>35</v>
      </c>
      <c r="AG8" s="116" t="s">
        <v>36</v>
      </c>
      <c r="AH8" s="116" t="s">
        <v>36</v>
      </c>
      <c r="AI8" s="56"/>
      <c r="AJ8" s="56"/>
      <c r="AK8" s="55"/>
      <c r="AM8" s="26">
        <f>COUNTIF($C8:$AK8,"F")</f>
        <v>7</v>
      </c>
      <c r="AN8" s="26">
        <f>COUNTIF($C8:$AK8,"S")</f>
        <v>7</v>
      </c>
      <c r="AO8" s="26">
        <f>COUNTIF($C8:$AK8,"N")</f>
        <v>7</v>
      </c>
      <c r="AP8" s="127"/>
      <c r="AQ8" s="127"/>
      <c r="AR8" s="335"/>
      <c r="AS8" s="335"/>
      <c r="AT8" s="335"/>
      <c r="AU8" s="335"/>
      <c r="AV8" s="335"/>
      <c r="AW8" s="335"/>
      <c r="AX8" s="335"/>
      <c r="AY8" s="335"/>
      <c r="AZ8" s="334"/>
      <c r="BA8" s="335"/>
      <c r="BB8" s="335"/>
      <c r="BC8" s="335"/>
      <c r="BD8" s="334"/>
      <c r="BE8" s="333"/>
      <c r="BF8" s="333"/>
      <c r="BG8" s="333"/>
      <c r="BH8" s="333"/>
    </row>
    <row r="9" spans="2:60" ht="14.45" thickBot="1" x14ac:dyDescent="0.4">
      <c r="B9" s="266" t="s">
        <v>53</v>
      </c>
      <c r="C9" s="120" t="s">
        <v>36</v>
      </c>
      <c r="D9" s="114" t="s">
        <v>36</v>
      </c>
      <c r="E9" s="91"/>
      <c r="F9" s="91"/>
      <c r="G9" s="91"/>
      <c r="H9" s="33"/>
      <c r="I9" s="32"/>
      <c r="J9" s="31" t="s">
        <v>34</v>
      </c>
      <c r="K9" s="130" t="s">
        <v>34</v>
      </c>
      <c r="L9" s="129" t="s">
        <v>35</v>
      </c>
      <c r="M9" s="128" t="s">
        <v>35</v>
      </c>
      <c r="N9" s="114" t="s">
        <v>36</v>
      </c>
      <c r="O9" s="114" t="s">
        <v>36</v>
      </c>
      <c r="P9" s="122" t="s">
        <v>36</v>
      </c>
      <c r="Q9" s="90"/>
      <c r="R9" s="33"/>
      <c r="S9" s="33"/>
      <c r="T9" s="33"/>
      <c r="U9" s="30" t="s">
        <v>34</v>
      </c>
      <c r="V9" s="130" t="s">
        <v>34</v>
      </c>
      <c r="W9" s="165" t="s">
        <v>34</v>
      </c>
      <c r="X9" s="66" t="s">
        <v>35</v>
      </c>
      <c r="Y9" s="129" t="s">
        <v>35</v>
      </c>
      <c r="Z9" s="114" t="s">
        <v>36</v>
      </c>
      <c r="AA9" s="114" t="s">
        <v>36</v>
      </c>
      <c r="AB9" s="33"/>
      <c r="AC9" s="33"/>
      <c r="AD9" s="53"/>
      <c r="AE9" s="106"/>
      <c r="AF9" s="33"/>
      <c r="AG9" s="30" t="s">
        <v>34</v>
      </c>
      <c r="AH9" s="130" t="s">
        <v>34</v>
      </c>
      <c r="AI9" s="128" t="s">
        <v>35</v>
      </c>
      <c r="AJ9" s="128" t="s">
        <v>35</v>
      </c>
      <c r="AK9" s="164" t="s">
        <v>35</v>
      </c>
      <c r="AM9" s="26">
        <f>COUNTIF($C9:$AK9,"F")</f>
        <v>7</v>
      </c>
      <c r="AN9" s="26">
        <f>COUNTIF($C9:$AK9,"S")</f>
        <v>7</v>
      </c>
      <c r="AO9" s="26">
        <f>COUNTIF($C9:$AK9,"N")</f>
        <v>7</v>
      </c>
      <c r="AP9" s="127"/>
      <c r="AQ9" s="127"/>
      <c r="AR9" s="335"/>
      <c r="AS9" s="335"/>
      <c r="AT9" s="335"/>
      <c r="AU9" s="335"/>
      <c r="AV9" s="335"/>
      <c r="AW9" s="335"/>
      <c r="AX9" s="335"/>
      <c r="AY9" s="335"/>
      <c r="AZ9" s="334"/>
      <c r="BA9" s="335"/>
      <c r="BB9" s="335"/>
      <c r="BC9" s="335"/>
      <c r="BD9" s="334"/>
      <c r="BE9" s="333"/>
      <c r="BF9" s="333"/>
      <c r="BG9" s="333"/>
      <c r="BH9" s="333"/>
    </row>
    <row r="10" spans="2:60" s="78" customFormat="1" ht="14.1" x14ac:dyDescent="0.35">
      <c r="B10" s="269"/>
      <c r="C10" s="127"/>
      <c r="D10" s="127"/>
      <c r="E10" s="269"/>
      <c r="F10" s="127"/>
      <c r="G10" s="269"/>
      <c r="H10" s="269"/>
      <c r="I10" s="269"/>
      <c r="J10" s="269"/>
      <c r="K10" s="127"/>
      <c r="L10" s="127"/>
      <c r="M10" s="269"/>
      <c r="N10" s="127"/>
      <c r="O10" s="269"/>
      <c r="P10" s="269"/>
      <c r="Q10" s="127"/>
      <c r="R10" s="127"/>
      <c r="S10" s="127"/>
      <c r="T10" s="127"/>
      <c r="U10" s="269"/>
      <c r="V10" s="127"/>
      <c r="W10" s="269"/>
      <c r="X10" s="269"/>
      <c r="Y10" s="127"/>
      <c r="Z10" s="127"/>
      <c r="AA10" s="127"/>
      <c r="AB10" s="127"/>
      <c r="AC10" s="127"/>
      <c r="AD10" s="127"/>
      <c r="AE10" s="269"/>
      <c r="AF10" s="269"/>
      <c r="AG10" s="127"/>
      <c r="AH10" s="127"/>
      <c r="AI10" s="127"/>
      <c r="AJ10" s="127"/>
      <c r="AK10" s="127"/>
      <c r="AM10" s="26"/>
      <c r="AN10" s="26"/>
      <c r="AO10" s="26"/>
      <c r="AP10" s="126"/>
      <c r="AR10" s="339"/>
      <c r="AS10" s="339"/>
      <c r="AT10" s="339"/>
      <c r="AU10" s="339"/>
      <c r="AV10" s="339"/>
      <c r="AW10" s="339"/>
      <c r="AX10" s="339"/>
      <c r="AY10" s="339"/>
      <c r="AZ10" s="339"/>
      <c r="BA10" s="339"/>
      <c r="BB10" s="339"/>
      <c r="BC10" s="339"/>
      <c r="BD10" s="339"/>
      <c r="BE10" s="339"/>
      <c r="BF10" s="339"/>
      <c r="BG10" s="339"/>
      <c r="BH10" s="339"/>
    </row>
    <row r="11" spans="2:60" ht="18" x14ac:dyDescent="0.25">
      <c r="B11" s="269"/>
      <c r="C11" s="272" t="s">
        <v>282</v>
      </c>
      <c r="D11" s="127"/>
      <c r="E11" s="127"/>
      <c r="F11" s="127"/>
      <c r="G11" s="127"/>
      <c r="H11" s="269"/>
      <c r="I11" s="269"/>
      <c r="J11" s="127"/>
      <c r="K11" s="127"/>
      <c r="L11" s="127"/>
      <c r="M11" s="127"/>
      <c r="N11" s="127"/>
      <c r="O11" s="127"/>
      <c r="P11" s="127"/>
      <c r="Q11" s="269"/>
      <c r="R11" s="269"/>
      <c r="S11" s="269"/>
      <c r="T11" s="269"/>
      <c r="U11" s="269"/>
      <c r="V11" s="127"/>
      <c r="W11" s="127"/>
      <c r="X11" s="269"/>
      <c r="Y11" s="26"/>
      <c r="Z11" s="26"/>
      <c r="AA11" s="26"/>
      <c r="AB11" s="27"/>
      <c r="AE11" s="245" t="s">
        <v>276</v>
      </c>
      <c r="AF11" s="264"/>
      <c r="AG11" s="264"/>
      <c r="AH11" s="264"/>
      <c r="AI11" s="264"/>
      <c r="AJ11" s="264"/>
      <c r="AK11" s="264"/>
      <c r="AR11" s="333"/>
      <c r="AS11" s="333"/>
      <c r="AT11" s="333"/>
      <c r="AU11" s="333"/>
      <c r="AV11" s="333"/>
      <c r="AW11" s="333"/>
      <c r="AX11" s="333"/>
      <c r="AY11" s="333"/>
      <c r="AZ11" s="333"/>
      <c r="BA11" s="333"/>
      <c r="BB11" s="333"/>
      <c r="BC11" s="333"/>
      <c r="BD11" s="333"/>
      <c r="BE11" s="333"/>
      <c r="BF11" s="333"/>
      <c r="BG11" s="333"/>
      <c r="BH11" s="333"/>
    </row>
    <row r="12" spans="2:60" s="78" customFormat="1" ht="14.45" thickBot="1" x14ac:dyDescent="0.4">
      <c r="B12" s="269"/>
      <c r="C12" s="127"/>
      <c r="D12" s="127"/>
      <c r="E12" s="269"/>
      <c r="F12" s="127"/>
      <c r="G12" s="269"/>
      <c r="H12" s="269"/>
      <c r="I12" s="269"/>
      <c r="J12" s="269"/>
      <c r="K12" s="127"/>
      <c r="L12" s="127"/>
      <c r="M12" s="269"/>
      <c r="N12" s="127"/>
      <c r="O12" s="269"/>
      <c r="P12" s="269"/>
      <c r="Q12" s="127"/>
      <c r="R12" s="127"/>
      <c r="S12" s="127"/>
      <c r="T12" s="127"/>
      <c r="U12" s="269"/>
      <c r="V12" s="127"/>
      <c r="W12" s="269"/>
      <c r="X12" s="269"/>
      <c r="Y12" s="127"/>
      <c r="Z12" s="127"/>
      <c r="AA12" s="127"/>
      <c r="AB12" s="127"/>
      <c r="AC12" s="127"/>
      <c r="AD12" s="127"/>
      <c r="AE12" s="247"/>
      <c r="AO12" s="263" t="s">
        <v>52</v>
      </c>
      <c r="AP12" s="248"/>
      <c r="AQ12" s="248"/>
      <c r="AR12" s="248"/>
      <c r="AS12" s="248"/>
      <c r="AT12" s="263"/>
      <c r="AY12" s="263" t="s">
        <v>278</v>
      </c>
      <c r="AZ12" s="248"/>
      <c r="BA12" s="248"/>
      <c r="BB12" s="248"/>
      <c r="BC12" s="248"/>
      <c r="BD12" s="248"/>
    </row>
    <row r="13" spans="2:60" s="78" customFormat="1" ht="19.5" customHeight="1" x14ac:dyDescent="0.35">
      <c r="B13" s="269"/>
      <c r="C13" s="362" t="s">
        <v>242</v>
      </c>
      <c r="D13" s="362"/>
      <c r="E13" s="362"/>
      <c r="F13" s="362"/>
      <c r="G13" s="362"/>
      <c r="H13" s="362"/>
      <c r="I13" s="516">
        <v>33.6</v>
      </c>
      <c r="J13" s="516"/>
      <c r="K13" s="127"/>
      <c r="L13" s="127"/>
      <c r="M13" s="269"/>
      <c r="N13" s="127"/>
      <c r="O13" s="269"/>
      <c r="P13" s="269"/>
      <c r="Q13" s="127"/>
      <c r="R13" s="127"/>
      <c r="S13" s="127"/>
      <c r="T13" s="127"/>
      <c r="U13" s="269"/>
      <c r="V13" s="127"/>
      <c r="W13" s="269"/>
      <c r="X13" s="269"/>
      <c r="Y13" s="127"/>
      <c r="Z13" s="127"/>
      <c r="AA13" s="127"/>
      <c r="AB13" s="127"/>
      <c r="AC13" s="127"/>
      <c r="AD13" s="127"/>
      <c r="AE13" s="274" t="s">
        <v>255</v>
      </c>
      <c r="AF13" s="275"/>
      <c r="AG13" s="275"/>
      <c r="AH13" s="275"/>
      <c r="AI13" s="275"/>
      <c r="AJ13" s="275"/>
      <c r="AK13" s="275"/>
      <c r="AL13" s="275"/>
      <c r="AM13" s="275"/>
      <c r="AN13" s="276"/>
      <c r="AO13" s="363">
        <f>$L29*$L31*$M39</f>
        <v>9549.1200000000026</v>
      </c>
      <c r="AP13" s="364"/>
      <c r="AQ13" s="364"/>
      <c r="AR13" s="364"/>
      <c r="AS13" s="364"/>
      <c r="AT13" s="364"/>
      <c r="AU13" s="364"/>
      <c r="AV13" s="364"/>
      <c r="AW13" s="364"/>
      <c r="AX13" s="365"/>
      <c r="AY13" s="363">
        <f>$L30*$L31*$M39</f>
        <v>12841.920000000002</v>
      </c>
      <c r="AZ13" s="364"/>
      <c r="BA13" s="364"/>
      <c r="BB13" s="364"/>
      <c r="BC13" s="364"/>
      <c r="BD13" s="364"/>
      <c r="BE13" s="364"/>
      <c r="BF13" s="364"/>
      <c r="BG13" s="364"/>
      <c r="BH13" s="365"/>
    </row>
    <row r="14" spans="2:60" ht="19.5" customHeight="1" x14ac:dyDescent="0.25">
      <c r="C14" s="267" t="s">
        <v>243</v>
      </c>
      <c r="I14" s="26">
        <v>3</v>
      </c>
      <c r="AE14" s="277" t="s">
        <v>256</v>
      </c>
      <c r="AF14" s="278"/>
      <c r="AG14" s="278"/>
      <c r="AH14" s="278"/>
      <c r="AI14" s="278"/>
      <c r="AJ14" s="278"/>
      <c r="AK14" s="278"/>
      <c r="AL14" s="278"/>
      <c r="AM14" s="278"/>
      <c r="AN14" s="279"/>
      <c r="AO14" s="372">
        <f>$L31*$L32</f>
        <v>0</v>
      </c>
      <c r="AP14" s="373"/>
      <c r="AQ14" s="373"/>
      <c r="AR14" s="373"/>
      <c r="AS14" s="373"/>
      <c r="AT14" s="373"/>
      <c r="AU14" s="373"/>
      <c r="AV14" s="373"/>
      <c r="AW14" s="373"/>
      <c r="AX14" s="374"/>
      <c r="AY14" s="372">
        <f>$L31*$L32</f>
        <v>0</v>
      </c>
      <c r="AZ14" s="373"/>
      <c r="BA14" s="373"/>
      <c r="BB14" s="373"/>
      <c r="BC14" s="373"/>
      <c r="BD14" s="373"/>
      <c r="BE14" s="373"/>
      <c r="BF14" s="373"/>
      <c r="BG14" s="373"/>
      <c r="BH14" s="374"/>
    </row>
    <row r="15" spans="2:60" ht="19.5" customHeight="1" x14ac:dyDescent="0.25">
      <c r="C15" s="267" t="s">
        <v>244</v>
      </c>
      <c r="I15" s="26">
        <v>5</v>
      </c>
      <c r="AE15" s="277" t="s">
        <v>257</v>
      </c>
      <c r="AF15" s="278"/>
      <c r="AG15" s="278"/>
      <c r="AH15" s="278"/>
      <c r="AI15" s="278"/>
      <c r="AJ15" s="278"/>
      <c r="AK15" s="278"/>
      <c r="AL15" s="278"/>
      <c r="AM15" s="278"/>
      <c r="AN15" s="279"/>
      <c r="AO15" s="375">
        <f>$M43+$Q43+$U43</f>
        <v>7</v>
      </c>
      <c r="AP15" s="376"/>
      <c r="AQ15" s="376"/>
      <c r="AR15" s="376"/>
      <c r="AS15" s="376"/>
      <c r="AT15" s="376"/>
      <c r="AU15" s="376"/>
      <c r="AV15" s="376"/>
      <c r="AW15" s="376"/>
      <c r="AX15" s="377"/>
      <c r="AY15" s="375">
        <f>$M43+$Q43+$U43</f>
        <v>7</v>
      </c>
      <c r="AZ15" s="376"/>
      <c r="BA15" s="376"/>
      <c r="BB15" s="376"/>
      <c r="BC15" s="376"/>
      <c r="BD15" s="376"/>
      <c r="BE15" s="376"/>
      <c r="BF15" s="376"/>
      <c r="BG15" s="376"/>
      <c r="BH15" s="377"/>
    </row>
    <row r="16" spans="2:60" ht="19.5" customHeight="1" thickBot="1" x14ac:dyDescent="0.3">
      <c r="C16" s="125"/>
      <c r="AE16" s="280" t="s">
        <v>258</v>
      </c>
      <c r="AF16" s="281"/>
      <c r="AG16" s="281"/>
      <c r="AH16" s="281"/>
      <c r="AI16" s="281"/>
      <c r="AJ16" s="281"/>
      <c r="AK16" s="281"/>
      <c r="AL16" s="281"/>
      <c r="AM16" s="281"/>
      <c r="AN16" s="282"/>
      <c r="AO16" s="378">
        <f>$M43*$O43+$Q43*$S43+$U43*$W43</f>
        <v>56</v>
      </c>
      <c r="AP16" s="379"/>
      <c r="AQ16" s="379"/>
      <c r="AR16" s="379"/>
      <c r="AS16" s="379"/>
      <c r="AT16" s="379"/>
      <c r="AU16" s="379"/>
      <c r="AV16" s="379"/>
      <c r="AW16" s="379"/>
      <c r="AX16" s="380"/>
      <c r="AY16" s="378">
        <f>$M43*$O43+$Q43*$S43+$U43*$W43</f>
        <v>56</v>
      </c>
      <c r="AZ16" s="379"/>
      <c r="BA16" s="379"/>
      <c r="BB16" s="379"/>
      <c r="BC16" s="379"/>
      <c r="BD16" s="379"/>
      <c r="BE16" s="379"/>
      <c r="BF16" s="379"/>
      <c r="BG16" s="379"/>
      <c r="BH16" s="380"/>
    </row>
    <row r="17" spans="3:60" ht="19.5" customHeight="1" thickTop="1" x14ac:dyDescent="0.25">
      <c r="C17" s="384" t="s">
        <v>140</v>
      </c>
      <c r="D17" s="384"/>
      <c r="E17" s="384"/>
      <c r="F17" s="384"/>
      <c r="G17" s="384"/>
      <c r="H17" s="384"/>
      <c r="I17" s="385"/>
      <c r="J17" s="384" t="s">
        <v>132</v>
      </c>
      <c r="K17" s="384"/>
      <c r="L17" s="384"/>
      <c r="M17" s="384"/>
      <c r="N17" s="384"/>
      <c r="O17" s="384"/>
      <c r="P17" s="384"/>
      <c r="AE17" s="283" t="s">
        <v>259</v>
      </c>
      <c r="AF17" s="284"/>
      <c r="AG17" s="284"/>
      <c r="AH17" s="284"/>
      <c r="AI17" s="284"/>
      <c r="AJ17" s="284"/>
      <c r="AK17" s="284"/>
      <c r="AL17" s="284"/>
      <c r="AM17" s="284"/>
      <c r="AN17" s="285"/>
      <c r="AO17" s="369">
        <f>IF($M$39="",0,(($L$29/$M$38*($M43*$O43+$Q43*$S43+$U43*$W43))*AO14))</f>
        <v>0</v>
      </c>
      <c r="AP17" s="370"/>
      <c r="AQ17" s="370"/>
      <c r="AR17" s="370"/>
      <c r="AS17" s="370"/>
      <c r="AT17" s="370"/>
      <c r="AU17" s="370"/>
      <c r="AV17" s="370"/>
      <c r="AW17" s="370"/>
      <c r="AX17" s="371"/>
      <c r="AY17" s="369">
        <f>IF($M$39="",0,(($L$30/$M$38*($M43*$O43+$Q43*$S43+$U43*$W43))*AY14))</f>
        <v>0</v>
      </c>
      <c r="AZ17" s="370"/>
      <c r="BA17" s="370"/>
      <c r="BB17" s="370"/>
      <c r="BC17" s="370"/>
      <c r="BD17" s="370"/>
      <c r="BE17" s="370"/>
      <c r="BF17" s="370"/>
      <c r="BG17" s="370"/>
      <c r="BH17" s="371"/>
    </row>
    <row r="18" spans="3:60" ht="19.5" customHeight="1" x14ac:dyDescent="0.25">
      <c r="I18" s="229"/>
      <c r="AE18" s="277" t="s">
        <v>260</v>
      </c>
      <c r="AF18" s="278"/>
      <c r="AG18" s="278"/>
      <c r="AH18" s="278"/>
      <c r="AI18" s="278"/>
      <c r="AJ18" s="278"/>
      <c r="AK18" s="278"/>
      <c r="AL18" s="278"/>
      <c r="AM18" s="278"/>
      <c r="AN18" s="279"/>
      <c r="AO18" s="372">
        <f>$L$31*$L$33</f>
        <v>4.9000000000000004</v>
      </c>
      <c r="AP18" s="373"/>
      <c r="AQ18" s="373"/>
      <c r="AR18" s="373"/>
      <c r="AS18" s="373"/>
      <c r="AT18" s="373"/>
      <c r="AU18" s="373"/>
      <c r="AV18" s="373"/>
      <c r="AW18" s="373"/>
      <c r="AX18" s="374"/>
      <c r="AY18" s="372">
        <f>$L$31*$L$33</f>
        <v>4.9000000000000004</v>
      </c>
      <c r="AZ18" s="373"/>
      <c r="BA18" s="373"/>
      <c r="BB18" s="373"/>
      <c r="BC18" s="373"/>
      <c r="BD18" s="373"/>
      <c r="BE18" s="373"/>
      <c r="BF18" s="373"/>
      <c r="BG18" s="373"/>
      <c r="BH18" s="374"/>
    </row>
    <row r="19" spans="3:60" ht="19.5" customHeight="1" x14ac:dyDescent="0.25">
      <c r="C19" s="232" t="s">
        <v>133</v>
      </c>
      <c r="D19" s="514" t="s">
        <v>115</v>
      </c>
      <c r="E19" s="514"/>
      <c r="F19" s="514"/>
      <c r="G19" s="514"/>
      <c r="H19" s="514"/>
      <c r="I19" s="515"/>
      <c r="J19" s="232" t="s">
        <v>133</v>
      </c>
      <c r="K19" s="383" t="s">
        <v>193</v>
      </c>
      <c r="L19" s="383"/>
      <c r="M19" s="383"/>
      <c r="N19" s="383"/>
      <c r="O19" s="383"/>
      <c r="P19" s="383"/>
      <c r="AE19" s="277" t="s">
        <v>261</v>
      </c>
      <c r="AF19" s="278"/>
      <c r="AG19" s="278"/>
      <c r="AH19" s="278"/>
      <c r="AI19" s="278"/>
      <c r="AJ19" s="278"/>
      <c r="AK19" s="278"/>
      <c r="AL19" s="278"/>
      <c r="AM19" s="278"/>
      <c r="AN19" s="279"/>
      <c r="AO19" s="375">
        <f>$M44+$Q44+$U44</f>
        <v>7</v>
      </c>
      <c r="AP19" s="376"/>
      <c r="AQ19" s="376"/>
      <c r="AR19" s="376"/>
      <c r="AS19" s="376"/>
      <c r="AT19" s="376"/>
      <c r="AU19" s="376"/>
      <c r="AV19" s="376"/>
      <c r="AW19" s="376"/>
      <c r="AX19" s="377"/>
      <c r="AY19" s="375">
        <f>$M44+$Q44+$U44</f>
        <v>7</v>
      </c>
      <c r="AZ19" s="376"/>
      <c r="BA19" s="376"/>
      <c r="BB19" s="376"/>
      <c r="BC19" s="376"/>
      <c r="BD19" s="376"/>
      <c r="BE19" s="376"/>
      <c r="BF19" s="376"/>
      <c r="BG19" s="376"/>
      <c r="BH19" s="377"/>
    </row>
    <row r="20" spans="3:60" ht="19.5" customHeight="1" thickBot="1" x14ac:dyDescent="0.3">
      <c r="C20" s="232" t="s">
        <v>134</v>
      </c>
      <c r="D20" s="514" t="s">
        <v>145</v>
      </c>
      <c r="E20" s="514"/>
      <c r="F20" s="514"/>
      <c r="G20" s="514"/>
      <c r="H20" s="514"/>
      <c r="I20" s="515"/>
      <c r="J20" s="232"/>
      <c r="K20" s="383"/>
      <c r="L20" s="383"/>
      <c r="M20" s="383"/>
      <c r="N20" s="383"/>
      <c r="O20" s="383"/>
      <c r="P20" s="383"/>
      <c r="AE20" s="280" t="s">
        <v>262</v>
      </c>
      <c r="AF20" s="281"/>
      <c r="AG20" s="281"/>
      <c r="AH20" s="281"/>
      <c r="AI20" s="281"/>
      <c r="AJ20" s="281"/>
      <c r="AK20" s="281"/>
      <c r="AL20" s="281"/>
      <c r="AM20" s="281"/>
      <c r="AN20" s="282"/>
      <c r="AO20" s="378">
        <f>$M44*$O44+$Q44*$S44+$U44*$W44</f>
        <v>56</v>
      </c>
      <c r="AP20" s="379"/>
      <c r="AQ20" s="379"/>
      <c r="AR20" s="379"/>
      <c r="AS20" s="379"/>
      <c r="AT20" s="379"/>
      <c r="AU20" s="379"/>
      <c r="AV20" s="379"/>
      <c r="AW20" s="379"/>
      <c r="AX20" s="380"/>
      <c r="AY20" s="378">
        <f>$M44*$O44+$Q44*$S44+$U44*$W44</f>
        <v>56</v>
      </c>
      <c r="AZ20" s="379"/>
      <c r="BA20" s="379"/>
      <c r="BB20" s="379"/>
      <c r="BC20" s="379"/>
      <c r="BD20" s="379"/>
      <c r="BE20" s="379"/>
      <c r="BF20" s="379"/>
      <c r="BG20" s="379"/>
      <c r="BH20" s="380"/>
    </row>
    <row r="21" spans="3:60" ht="19.5" customHeight="1" thickTop="1" x14ac:dyDescent="0.25">
      <c r="C21" s="232" t="s">
        <v>135</v>
      </c>
      <c r="D21" s="381" t="s">
        <v>146</v>
      </c>
      <c r="E21" s="381"/>
      <c r="F21" s="381"/>
      <c r="G21" s="381"/>
      <c r="H21" s="381"/>
      <c r="I21" s="382"/>
      <c r="J21" s="232"/>
      <c r="K21" s="383"/>
      <c r="L21" s="383"/>
      <c r="M21" s="383"/>
      <c r="N21" s="383"/>
      <c r="O21" s="383"/>
      <c r="P21" s="383"/>
      <c r="AE21" s="283" t="s">
        <v>263</v>
      </c>
      <c r="AF21" s="284"/>
      <c r="AG21" s="284"/>
      <c r="AH21" s="284"/>
      <c r="AI21" s="284"/>
      <c r="AJ21" s="284"/>
      <c r="AK21" s="284"/>
      <c r="AL21" s="284"/>
      <c r="AM21" s="284"/>
      <c r="AN21" s="285"/>
      <c r="AO21" s="369">
        <f>IF($M$39="",0,(($L$29/$M$38*($M44*$O44+$Q44*$S44+$U44*$W44))*AO18))</f>
        <v>1591.5200000000002</v>
      </c>
      <c r="AP21" s="370"/>
      <c r="AQ21" s="370"/>
      <c r="AR21" s="370"/>
      <c r="AS21" s="370"/>
      <c r="AT21" s="370"/>
      <c r="AU21" s="370"/>
      <c r="AV21" s="370"/>
      <c r="AW21" s="370"/>
      <c r="AX21" s="371"/>
      <c r="AY21" s="369">
        <f>IF($M$39="",0,(($L$30/$M$38*($M44*$O44+$Q44*$S44+$U44*$W44))*AY18))</f>
        <v>2140.3200000000002</v>
      </c>
      <c r="AZ21" s="370"/>
      <c r="BA21" s="370"/>
      <c r="BB21" s="370"/>
      <c r="BC21" s="370"/>
      <c r="BD21" s="370"/>
      <c r="BE21" s="370"/>
      <c r="BF21" s="370"/>
      <c r="BG21" s="370"/>
      <c r="BH21" s="371"/>
    </row>
    <row r="22" spans="3:60" ht="19.5" customHeight="1" x14ac:dyDescent="0.25">
      <c r="C22" s="268"/>
      <c r="D22" s="381"/>
      <c r="E22" s="381"/>
      <c r="F22" s="381"/>
      <c r="G22" s="381"/>
      <c r="H22" s="381"/>
      <c r="I22" s="382"/>
      <c r="J22" s="232"/>
      <c r="K22" s="383"/>
      <c r="L22" s="383"/>
      <c r="M22" s="383"/>
      <c r="N22" s="383"/>
      <c r="O22" s="383"/>
      <c r="P22" s="383"/>
      <c r="AE22" s="277" t="s">
        <v>264</v>
      </c>
      <c r="AF22" s="278"/>
      <c r="AG22" s="278"/>
      <c r="AH22" s="278"/>
      <c r="AI22" s="278"/>
      <c r="AJ22" s="278"/>
      <c r="AK22" s="278"/>
      <c r="AL22" s="278"/>
      <c r="AM22" s="278"/>
      <c r="AN22" s="279"/>
      <c r="AO22" s="372">
        <f>$L31*$L34</f>
        <v>0</v>
      </c>
      <c r="AP22" s="373"/>
      <c r="AQ22" s="373"/>
      <c r="AR22" s="373"/>
      <c r="AS22" s="373"/>
      <c r="AT22" s="373"/>
      <c r="AU22" s="373"/>
      <c r="AV22" s="373"/>
      <c r="AW22" s="373"/>
      <c r="AX22" s="374"/>
      <c r="AY22" s="372">
        <f>$L31*$L34</f>
        <v>0</v>
      </c>
      <c r="AZ22" s="373"/>
      <c r="BA22" s="373"/>
      <c r="BB22" s="373"/>
      <c r="BC22" s="373"/>
      <c r="BD22" s="373"/>
      <c r="BE22" s="373"/>
      <c r="BF22" s="373"/>
      <c r="BG22" s="373"/>
      <c r="BH22" s="374"/>
    </row>
    <row r="23" spans="3:60" ht="19.5" customHeight="1" x14ac:dyDescent="0.25">
      <c r="C23" s="268"/>
      <c r="D23" s="270"/>
      <c r="E23" s="270"/>
      <c r="F23" s="270"/>
      <c r="G23" s="270"/>
      <c r="H23" s="270"/>
      <c r="I23" s="271"/>
      <c r="J23" s="232" t="s">
        <v>134</v>
      </c>
      <c r="K23" s="383" t="s">
        <v>147</v>
      </c>
      <c r="L23" s="383"/>
      <c r="M23" s="383"/>
      <c r="N23" s="383"/>
      <c r="O23" s="383"/>
      <c r="P23" s="383"/>
      <c r="AE23" s="277" t="s">
        <v>265</v>
      </c>
      <c r="AF23" s="278"/>
      <c r="AG23" s="278"/>
      <c r="AH23" s="278"/>
      <c r="AI23" s="278"/>
      <c r="AJ23" s="278"/>
      <c r="AK23" s="278"/>
      <c r="AL23" s="278"/>
      <c r="AM23" s="278"/>
      <c r="AN23" s="279"/>
      <c r="AO23" s="375">
        <f>$Q45</f>
        <v>3</v>
      </c>
      <c r="AP23" s="376"/>
      <c r="AQ23" s="376"/>
      <c r="AR23" s="376"/>
      <c r="AS23" s="376"/>
      <c r="AT23" s="376"/>
      <c r="AU23" s="376"/>
      <c r="AV23" s="376"/>
      <c r="AW23" s="376"/>
      <c r="AX23" s="377"/>
      <c r="AY23" s="375">
        <f>$Q45</f>
        <v>3</v>
      </c>
      <c r="AZ23" s="376"/>
      <c r="BA23" s="376"/>
      <c r="BB23" s="376"/>
      <c r="BC23" s="376"/>
      <c r="BD23" s="376"/>
      <c r="BE23" s="376"/>
      <c r="BF23" s="376"/>
      <c r="BG23" s="376"/>
      <c r="BH23" s="377"/>
    </row>
    <row r="24" spans="3:60" ht="19.5" customHeight="1" thickBot="1" x14ac:dyDescent="0.3">
      <c r="C24" s="268"/>
      <c r="D24" s="270"/>
      <c r="E24" s="270"/>
      <c r="F24" s="270"/>
      <c r="G24" s="270"/>
      <c r="H24" s="270"/>
      <c r="I24" s="271"/>
      <c r="J24" s="268"/>
      <c r="K24" s="383"/>
      <c r="L24" s="383"/>
      <c r="M24" s="383"/>
      <c r="N24" s="383"/>
      <c r="O24" s="383"/>
      <c r="P24" s="383"/>
      <c r="AE24" s="280" t="s">
        <v>266</v>
      </c>
      <c r="AF24" s="281"/>
      <c r="AG24" s="281"/>
      <c r="AH24" s="281"/>
      <c r="AI24" s="281"/>
      <c r="AJ24" s="281"/>
      <c r="AK24" s="281"/>
      <c r="AL24" s="281"/>
      <c r="AM24" s="281"/>
      <c r="AN24" s="282"/>
      <c r="AO24" s="378">
        <f>$Q42*$S42+$Q43*$S43+$Q44*$S44</f>
        <v>24</v>
      </c>
      <c r="AP24" s="379"/>
      <c r="AQ24" s="379"/>
      <c r="AR24" s="379"/>
      <c r="AS24" s="379"/>
      <c r="AT24" s="379"/>
      <c r="AU24" s="379"/>
      <c r="AV24" s="379"/>
      <c r="AW24" s="379"/>
      <c r="AX24" s="380"/>
      <c r="AY24" s="378">
        <f>$Q42*$S42+$Q43*$S43+$Q44*$S44</f>
        <v>24</v>
      </c>
      <c r="AZ24" s="379"/>
      <c r="BA24" s="379"/>
      <c r="BB24" s="379"/>
      <c r="BC24" s="379"/>
      <c r="BD24" s="379"/>
      <c r="BE24" s="379"/>
      <c r="BF24" s="379"/>
      <c r="BG24" s="379"/>
      <c r="BH24" s="380"/>
    </row>
    <row r="25" spans="3:60" ht="19.5" customHeight="1" thickTop="1" x14ac:dyDescent="0.25">
      <c r="C25" s="268"/>
      <c r="D25" s="270"/>
      <c r="E25" s="270"/>
      <c r="F25" s="270"/>
      <c r="G25" s="270"/>
      <c r="H25" s="270"/>
      <c r="I25" s="271"/>
      <c r="J25" s="268"/>
      <c r="K25" s="383"/>
      <c r="L25" s="383"/>
      <c r="M25" s="383"/>
      <c r="N25" s="383"/>
      <c r="O25" s="383"/>
      <c r="P25" s="383"/>
      <c r="AE25" s="283" t="s">
        <v>267</v>
      </c>
      <c r="AF25" s="284"/>
      <c r="AG25" s="284"/>
      <c r="AH25" s="284"/>
      <c r="AI25" s="284"/>
      <c r="AJ25" s="284"/>
      <c r="AK25" s="284"/>
      <c r="AL25" s="284"/>
      <c r="AM25" s="284"/>
      <c r="AN25" s="285"/>
      <c r="AO25" s="369">
        <f>IF($M$39="",0,(($L$29/$M$38*($Q42*$S42+$Q43*$S43+$Q44*$S44))*AO22))</f>
        <v>0</v>
      </c>
      <c r="AP25" s="370"/>
      <c r="AQ25" s="370"/>
      <c r="AR25" s="370"/>
      <c r="AS25" s="370"/>
      <c r="AT25" s="370"/>
      <c r="AU25" s="370"/>
      <c r="AV25" s="370"/>
      <c r="AW25" s="370"/>
      <c r="AX25" s="371"/>
      <c r="AY25" s="369">
        <f>IF($M$39="",0,(($L$30/$M$38*($Q42*$S42+$Q43*$S43+$Q44*$S44))*AY22))</f>
        <v>0</v>
      </c>
      <c r="AZ25" s="370"/>
      <c r="BA25" s="370"/>
      <c r="BB25" s="370"/>
      <c r="BC25" s="370"/>
      <c r="BD25" s="370"/>
      <c r="BE25" s="370"/>
      <c r="BF25" s="370"/>
      <c r="BG25" s="370"/>
      <c r="BH25" s="371"/>
    </row>
    <row r="26" spans="3:60" ht="19.5" customHeight="1" x14ac:dyDescent="0.25">
      <c r="C26" s="232"/>
      <c r="D26" s="225"/>
      <c r="E26" s="225"/>
      <c r="F26" s="225"/>
      <c r="G26" s="225"/>
      <c r="H26" s="225"/>
      <c r="I26" s="225"/>
      <c r="J26" s="268"/>
      <c r="K26" s="268"/>
      <c r="L26" s="268"/>
      <c r="M26" s="268"/>
      <c r="N26" s="268"/>
      <c r="O26" s="268"/>
      <c r="P26" s="268"/>
      <c r="AE26" s="277" t="s">
        <v>268</v>
      </c>
      <c r="AF26" s="278"/>
      <c r="AG26" s="278"/>
      <c r="AH26" s="278"/>
      <c r="AI26" s="278"/>
      <c r="AJ26" s="278"/>
      <c r="AK26" s="278"/>
      <c r="AL26" s="278"/>
      <c r="AM26" s="278"/>
      <c r="AN26" s="279"/>
      <c r="AO26" s="372">
        <f>$L31*$L35</f>
        <v>9.8000000000000007</v>
      </c>
      <c r="AP26" s="373"/>
      <c r="AQ26" s="373"/>
      <c r="AR26" s="373"/>
      <c r="AS26" s="373"/>
      <c r="AT26" s="373"/>
      <c r="AU26" s="373"/>
      <c r="AV26" s="373"/>
      <c r="AW26" s="373"/>
      <c r="AX26" s="374"/>
      <c r="AY26" s="372">
        <f>$L31*$L35</f>
        <v>9.8000000000000007</v>
      </c>
      <c r="AZ26" s="373"/>
      <c r="BA26" s="373"/>
      <c r="BB26" s="373"/>
      <c r="BC26" s="373"/>
      <c r="BD26" s="373"/>
      <c r="BE26" s="373"/>
      <c r="BF26" s="373"/>
      <c r="BG26" s="373"/>
      <c r="BH26" s="374"/>
    </row>
    <row r="27" spans="3:60" ht="19.5" customHeight="1" x14ac:dyDescent="0.25">
      <c r="C27" s="261" t="s">
        <v>281</v>
      </c>
      <c r="D27" s="265"/>
      <c r="E27" s="265"/>
      <c r="F27" s="265"/>
      <c r="G27" s="265"/>
      <c r="H27" s="265"/>
      <c r="I27" s="265"/>
      <c r="J27" s="268"/>
      <c r="K27" s="268"/>
      <c r="L27" s="268"/>
      <c r="M27" s="268"/>
      <c r="N27" s="268"/>
      <c r="O27" s="268"/>
      <c r="P27" s="268"/>
      <c r="AE27" s="277" t="s">
        <v>269</v>
      </c>
      <c r="AF27" s="278"/>
      <c r="AG27" s="278"/>
      <c r="AH27" s="278"/>
      <c r="AI27" s="278"/>
      <c r="AJ27" s="278"/>
      <c r="AK27" s="278"/>
      <c r="AL27" s="278"/>
      <c r="AM27" s="278"/>
      <c r="AN27" s="279"/>
      <c r="AO27" s="375">
        <f>$U45</f>
        <v>3</v>
      </c>
      <c r="AP27" s="376"/>
      <c r="AQ27" s="376"/>
      <c r="AR27" s="376"/>
      <c r="AS27" s="376"/>
      <c r="AT27" s="376"/>
      <c r="AU27" s="376"/>
      <c r="AV27" s="376"/>
      <c r="AW27" s="376"/>
      <c r="AX27" s="377"/>
      <c r="AY27" s="375">
        <f>$U45</f>
        <v>3</v>
      </c>
      <c r="AZ27" s="376"/>
      <c r="BA27" s="376"/>
      <c r="BB27" s="376"/>
      <c r="BC27" s="376"/>
      <c r="BD27" s="376"/>
      <c r="BE27" s="376"/>
      <c r="BF27" s="376"/>
      <c r="BG27" s="376"/>
      <c r="BH27" s="377"/>
    </row>
    <row r="28" spans="3:60" ht="19.5" customHeight="1" thickBot="1" x14ac:dyDescent="0.3">
      <c r="C28" s="268"/>
      <c r="D28" s="268"/>
      <c r="E28" s="268"/>
      <c r="F28" s="268"/>
      <c r="G28" s="268"/>
      <c r="H28" s="268"/>
      <c r="I28" s="268"/>
      <c r="J28" s="268"/>
      <c r="K28" s="268"/>
      <c r="L28" s="268"/>
      <c r="M28" s="268"/>
      <c r="N28" s="268"/>
      <c r="O28" s="268"/>
      <c r="P28" s="268"/>
      <c r="AE28" s="280" t="s">
        <v>270</v>
      </c>
      <c r="AF28" s="281"/>
      <c r="AG28" s="281"/>
      <c r="AH28" s="281"/>
      <c r="AI28" s="281"/>
      <c r="AJ28" s="281"/>
      <c r="AK28" s="281"/>
      <c r="AL28" s="281"/>
      <c r="AM28" s="281"/>
      <c r="AN28" s="282"/>
      <c r="AO28" s="378">
        <f>$U42*$W42+$U43*$W43+$U44*$W44</f>
        <v>24</v>
      </c>
      <c r="AP28" s="379"/>
      <c r="AQ28" s="379"/>
      <c r="AR28" s="379"/>
      <c r="AS28" s="379"/>
      <c r="AT28" s="379"/>
      <c r="AU28" s="379"/>
      <c r="AV28" s="379"/>
      <c r="AW28" s="379"/>
      <c r="AX28" s="380"/>
      <c r="AY28" s="378">
        <f>$U42*$W42+$U43*$W43+$U44*$W44</f>
        <v>24</v>
      </c>
      <c r="AZ28" s="379"/>
      <c r="BA28" s="379"/>
      <c r="BB28" s="379"/>
      <c r="BC28" s="379"/>
      <c r="BD28" s="379"/>
      <c r="BE28" s="379"/>
      <c r="BF28" s="379"/>
      <c r="BG28" s="379"/>
      <c r="BH28" s="380"/>
    </row>
    <row r="29" spans="3:60" ht="19.5" customHeight="1" thickTop="1" thickBot="1" x14ac:dyDescent="0.3">
      <c r="C29" s="443" t="s">
        <v>279</v>
      </c>
      <c r="D29" s="444"/>
      <c r="E29" s="444"/>
      <c r="F29" s="444"/>
      <c r="G29" s="444"/>
      <c r="H29" s="444"/>
      <c r="I29" s="444"/>
      <c r="J29" s="444"/>
      <c r="K29" s="445"/>
      <c r="L29" s="452">
        <f>Schichtplanrechner!$K$18</f>
        <v>29</v>
      </c>
      <c r="M29" s="453"/>
      <c r="N29" s="454"/>
      <c r="O29" s="268"/>
      <c r="AE29" s="286" t="s">
        <v>271</v>
      </c>
      <c r="AF29" s="287"/>
      <c r="AG29" s="287"/>
      <c r="AH29" s="287"/>
      <c r="AI29" s="287"/>
      <c r="AJ29" s="287"/>
      <c r="AK29" s="287"/>
      <c r="AL29" s="287"/>
      <c r="AM29" s="287"/>
      <c r="AN29" s="288"/>
      <c r="AO29" s="392">
        <f>IF($M$39="",0,(($L$29/$M$38*($U42*$W42+$U43*$W43+$U44*$W44))*AO26))</f>
        <v>1364.16</v>
      </c>
      <c r="AP29" s="393"/>
      <c r="AQ29" s="393"/>
      <c r="AR29" s="393"/>
      <c r="AS29" s="393"/>
      <c r="AT29" s="393"/>
      <c r="AU29" s="393"/>
      <c r="AV29" s="393"/>
      <c r="AW29" s="393"/>
      <c r="AX29" s="394"/>
      <c r="AY29" s="392">
        <f>IF($M$39="",0,(($L$30/$M$38*($U42*$W42+$U43*$W43+$U44*$W44))*AY26))</f>
        <v>1834.56</v>
      </c>
      <c r="AZ29" s="393"/>
      <c r="BA29" s="393"/>
      <c r="BB29" s="393"/>
      <c r="BC29" s="393"/>
      <c r="BD29" s="393"/>
      <c r="BE29" s="393"/>
      <c r="BF29" s="393"/>
      <c r="BG29" s="393"/>
      <c r="BH29" s="394"/>
    </row>
    <row r="30" spans="3:60" ht="19.5" customHeight="1" thickTop="1" x14ac:dyDescent="0.25">
      <c r="C30" s="455" t="s">
        <v>280</v>
      </c>
      <c r="D30" s="456"/>
      <c r="E30" s="456"/>
      <c r="F30" s="456"/>
      <c r="G30" s="456"/>
      <c r="H30" s="456"/>
      <c r="I30" s="456"/>
      <c r="J30" s="456"/>
      <c r="K30" s="457"/>
      <c r="L30" s="458">
        <f>Schichtplanrechner!$P$17</f>
        <v>39</v>
      </c>
      <c r="M30" s="459"/>
      <c r="N30" s="460"/>
      <c r="O30" s="268"/>
      <c r="AE30" s="283" t="s">
        <v>272</v>
      </c>
      <c r="AF30" s="284"/>
      <c r="AG30" s="284"/>
      <c r="AH30" s="284"/>
      <c r="AI30" s="284"/>
      <c r="AJ30" s="284"/>
      <c r="AK30" s="284"/>
      <c r="AL30" s="284"/>
      <c r="AM30" s="284"/>
      <c r="AN30" s="285"/>
      <c r="AO30" s="369">
        <f>AO13+AO17+AO21+AO25+AO29</f>
        <v>12504.800000000003</v>
      </c>
      <c r="AP30" s="370"/>
      <c r="AQ30" s="370"/>
      <c r="AR30" s="370"/>
      <c r="AS30" s="370"/>
      <c r="AT30" s="370"/>
      <c r="AU30" s="370"/>
      <c r="AV30" s="370"/>
      <c r="AW30" s="370"/>
      <c r="AX30" s="371"/>
      <c r="AY30" s="369">
        <f>AY13+AY17+AY21+AY25+AY29</f>
        <v>16816.800000000003</v>
      </c>
      <c r="AZ30" s="370"/>
      <c r="BA30" s="370"/>
      <c r="BB30" s="370"/>
      <c r="BC30" s="370"/>
      <c r="BD30" s="370"/>
      <c r="BE30" s="370"/>
      <c r="BF30" s="370"/>
      <c r="BG30" s="370"/>
      <c r="BH30" s="371"/>
    </row>
    <row r="31" spans="3:60" ht="19.5" customHeight="1" x14ac:dyDescent="0.25">
      <c r="C31" s="386" t="s">
        <v>246</v>
      </c>
      <c r="D31" s="387"/>
      <c r="E31" s="387"/>
      <c r="F31" s="387"/>
      <c r="G31" s="387"/>
      <c r="H31" s="387"/>
      <c r="I31" s="387"/>
      <c r="J31" s="387"/>
      <c r="K31" s="388"/>
      <c r="L31" s="389">
        <f>Schichtplanrechner!$P$23</f>
        <v>9.8000000000000007</v>
      </c>
      <c r="M31" s="390"/>
      <c r="N31" s="391"/>
      <c r="O31" s="268"/>
      <c r="AE31" s="289" t="s">
        <v>273</v>
      </c>
      <c r="AF31" s="290"/>
      <c r="AG31" s="290"/>
      <c r="AH31" s="290"/>
      <c r="AI31" s="290"/>
      <c r="AJ31" s="290"/>
      <c r="AK31" s="290"/>
      <c r="AL31" s="290"/>
      <c r="AM31" s="290"/>
      <c r="AN31" s="291"/>
      <c r="AO31" s="407">
        <f>AO30*13</f>
        <v>162562.40000000002</v>
      </c>
      <c r="AP31" s="408"/>
      <c r="AQ31" s="408"/>
      <c r="AR31" s="408"/>
      <c r="AS31" s="408"/>
      <c r="AT31" s="408"/>
      <c r="AU31" s="408"/>
      <c r="AV31" s="408"/>
      <c r="AW31" s="408"/>
      <c r="AX31" s="409"/>
      <c r="AY31" s="407">
        <f>AY30*13</f>
        <v>218618.40000000002</v>
      </c>
      <c r="AZ31" s="408"/>
      <c r="BA31" s="408"/>
      <c r="BB31" s="408"/>
      <c r="BC31" s="408"/>
      <c r="BD31" s="408"/>
      <c r="BE31" s="408"/>
      <c r="BF31" s="408"/>
      <c r="BG31" s="408"/>
      <c r="BH31" s="409"/>
    </row>
    <row r="32" spans="3:60" ht="19.5" customHeight="1" thickBot="1" x14ac:dyDescent="0.3">
      <c r="C32" s="386" t="s">
        <v>247</v>
      </c>
      <c r="D32" s="387"/>
      <c r="E32" s="387"/>
      <c r="F32" s="387"/>
      <c r="G32" s="387"/>
      <c r="H32" s="387"/>
      <c r="I32" s="387"/>
      <c r="J32" s="387"/>
      <c r="K32" s="388"/>
      <c r="L32" s="404">
        <f>Schichtplanrechner!$P$24</f>
        <v>0</v>
      </c>
      <c r="M32" s="405"/>
      <c r="N32" s="406"/>
      <c r="O32" s="268"/>
      <c r="AE32" s="292" t="s">
        <v>274</v>
      </c>
      <c r="AF32" s="293"/>
      <c r="AG32" s="293"/>
      <c r="AH32" s="293"/>
      <c r="AI32" s="293"/>
      <c r="AJ32" s="293"/>
      <c r="AK32" s="293"/>
      <c r="AL32" s="293"/>
      <c r="AM32" s="293"/>
      <c r="AN32" s="294"/>
      <c r="AO32" s="395">
        <f>AO31*4</f>
        <v>650249.60000000009</v>
      </c>
      <c r="AP32" s="396"/>
      <c r="AQ32" s="396"/>
      <c r="AR32" s="396"/>
      <c r="AS32" s="396"/>
      <c r="AT32" s="396"/>
      <c r="AU32" s="396"/>
      <c r="AV32" s="396"/>
      <c r="AW32" s="396"/>
      <c r="AX32" s="397"/>
      <c r="AY32" s="395">
        <f>AY31*4</f>
        <v>874473.60000000009</v>
      </c>
      <c r="AZ32" s="396"/>
      <c r="BA32" s="396"/>
      <c r="BB32" s="396"/>
      <c r="BC32" s="396"/>
      <c r="BD32" s="396"/>
      <c r="BE32" s="396"/>
      <c r="BF32" s="396"/>
      <c r="BG32" s="396"/>
      <c r="BH32" s="397"/>
    </row>
    <row r="33" spans="3:24" ht="19.5" customHeight="1" x14ac:dyDescent="0.25">
      <c r="C33" s="386" t="s">
        <v>248</v>
      </c>
      <c r="D33" s="387"/>
      <c r="E33" s="387"/>
      <c r="F33" s="387"/>
      <c r="G33" s="387"/>
      <c r="H33" s="387"/>
      <c r="I33" s="387"/>
      <c r="J33" s="387"/>
      <c r="K33" s="388"/>
      <c r="L33" s="404">
        <f>Schichtplanrechner!$P$25</f>
        <v>0.5</v>
      </c>
      <c r="M33" s="405"/>
      <c r="N33" s="406"/>
      <c r="O33" s="268"/>
    </row>
    <row r="34" spans="3:24" ht="19.5" customHeight="1" x14ac:dyDescent="0.25">
      <c r="C34" s="386" t="s">
        <v>249</v>
      </c>
      <c r="D34" s="387"/>
      <c r="E34" s="387"/>
      <c r="F34" s="387"/>
      <c r="G34" s="387"/>
      <c r="H34" s="387"/>
      <c r="I34" s="387"/>
      <c r="J34" s="387"/>
      <c r="K34" s="388"/>
      <c r="L34" s="404">
        <f>Schichtplanrechner!$P$26</f>
        <v>0</v>
      </c>
      <c r="M34" s="405"/>
      <c r="N34" s="406"/>
    </row>
    <row r="35" spans="3:24" ht="19.5" customHeight="1" thickBot="1" x14ac:dyDescent="0.3">
      <c r="C35" s="398" t="s">
        <v>250</v>
      </c>
      <c r="D35" s="399"/>
      <c r="E35" s="399"/>
      <c r="F35" s="399"/>
      <c r="G35" s="399"/>
      <c r="H35" s="399"/>
      <c r="I35" s="399"/>
      <c r="J35" s="399"/>
      <c r="K35" s="400"/>
      <c r="L35" s="401">
        <f>Schichtplanrechner!$P$27</f>
        <v>1</v>
      </c>
      <c r="M35" s="402"/>
      <c r="N35" s="403"/>
    </row>
    <row r="36" spans="3:24" ht="19.5" customHeight="1" x14ac:dyDescent="0.25"/>
    <row r="37" spans="3:24" ht="19.5" customHeight="1" thickBot="1" x14ac:dyDescent="0.3">
      <c r="C37" s="245"/>
      <c r="D37" s="8"/>
      <c r="E37" s="8"/>
      <c r="F37" s="8"/>
      <c r="G37" s="8"/>
      <c r="H37" s="8"/>
      <c r="I37" s="8"/>
    </row>
    <row r="38" spans="3:24" ht="19.5" customHeight="1" x14ac:dyDescent="0.25">
      <c r="C38" s="443" t="s">
        <v>244</v>
      </c>
      <c r="D38" s="444"/>
      <c r="E38" s="444"/>
      <c r="F38" s="444"/>
      <c r="G38" s="444"/>
      <c r="H38" s="444"/>
      <c r="I38" s="444"/>
      <c r="J38" s="444"/>
      <c r="K38" s="444"/>
      <c r="L38" s="445"/>
      <c r="M38" s="449">
        <f>I15</f>
        <v>5</v>
      </c>
      <c r="N38" s="450"/>
      <c r="O38" s="450"/>
      <c r="P38" s="450"/>
      <c r="Q38" s="450"/>
      <c r="R38" s="450"/>
      <c r="S38" s="450"/>
      <c r="T38" s="450"/>
      <c r="U38" s="450"/>
      <c r="V38" s="450"/>
      <c r="W38" s="450"/>
      <c r="X38" s="451"/>
    </row>
    <row r="39" spans="3:24" ht="19.5" customHeight="1" x14ac:dyDescent="0.25">
      <c r="C39" s="386" t="s">
        <v>251</v>
      </c>
      <c r="D39" s="387"/>
      <c r="E39" s="387"/>
      <c r="F39" s="387"/>
      <c r="G39" s="387"/>
      <c r="H39" s="387"/>
      <c r="I39" s="387"/>
      <c r="J39" s="387"/>
      <c r="K39" s="387"/>
      <c r="L39" s="388"/>
      <c r="M39" s="414">
        <f>I13</f>
        <v>33.6</v>
      </c>
      <c r="N39" s="415"/>
      <c r="O39" s="415"/>
      <c r="P39" s="415"/>
      <c r="Q39" s="415"/>
      <c r="R39" s="415"/>
      <c r="S39" s="415"/>
      <c r="T39" s="415"/>
      <c r="U39" s="415"/>
      <c r="V39" s="415"/>
      <c r="W39" s="415"/>
      <c r="X39" s="416"/>
    </row>
    <row r="40" spans="3:24" ht="19.5" customHeight="1" thickBot="1" x14ac:dyDescent="0.3">
      <c r="C40" s="417" t="s">
        <v>283</v>
      </c>
      <c r="D40" s="418"/>
      <c r="E40" s="418"/>
      <c r="F40" s="418"/>
      <c r="G40" s="418"/>
      <c r="H40" s="418"/>
      <c r="I40" s="418"/>
      <c r="J40" s="418"/>
      <c r="K40" s="418"/>
      <c r="L40" s="419"/>
      <c r="M40" s="446" t="s">
        <v>252</v>
      </c>
      <c r="N40" s="447"/>
      <c r="O40" s="447"/>
      <c r="P40" s="448"/>
      <c r="Q40" s="446" t="s">
        <v>32</v>
      </c>
      <c r="R40" s="447"/>
      <c r="S40" s="447"/>
      <c r="T40" s="448"/>
      <c r="U40" s="446" t="s">
        <v>33</v>
      </c>
      <c r="V40" s="447"/>
      <c r="W40" s="447"/>
      <c r="X40" s="448"/>
    </row>
    <row r="41" spans="3:24" ht="19.5" customHeight="1" thickBot="1" x14ac:dyDescent="0.3">
      <c r="C41" s="424"/>
      <c r="D41" s="425"/>
      <c r="E41" s="425"/>
      <c r="F41" s="425"/>
      <c r="G41" s="425"/>
      <c r="H41" s="425"/>
      <c r="I41" s="425"/>
      <c r="J41" s="425"/>
      <c r="K41" s="425"/>
      <c r="L41" s="426"/>
      <c r="M41" s="420" t="s">
        <v>253</v>
      </c>
      <c r="N41" s="421"/>
      <c r="O41" s="422" t="s">
        <v>254</v>
      </c>
      <c r="P41" s="423"/>
      <c r="Q41" s="420" t="s">
        <v>253</v>
      </c>
      <c r="R41" s="421"/>
      <c r="S41" s="422" t="s">
        <v>254</v>
      </c>
      <c r="T41" s="423"/>
      <c r="U41" s="420" t="s">
        <v>253</v>
      </c>
      <c r="V41" s="421"/>
      <c r="W41" s="422" t="s">
        <v>254</v>
      </c>
      <c r="X41" s="423"/>
    </row>
    <row r="42" spans="3:24" ht="19.5" customHeight="1" x14ac:dyDescent="0.25">
      <c r="C42" s="427" t="s">
        <v>0</v>
      </c>
      <c r="D42" s="428"/>
      <c r="E42" s="428"/>
      <c r="F42" s="428"/>
      <c r="G42" s="428"/>
      <c r="H42" s="428"/>
      <c r="I42" s="428"/>
      <c r="J42" s="428"/>
      <c r="K42" s="428"/>
      <c r="L42" s="429"/>
      <c r="M42" s="410">
        <v>5</v>
      </c>
      <c r="N42" s="411"/>
      <c r="O42" s="412">
        <v>8</v>
      </c>
      <c r="P42" s="413"/>
      <c r="Q42" s="410">
        <v>1</v>
      </c>
      <c r="R42" s="411"/>
      <c r="S42" s="412">
        <v>8</v>
      </c>
      <c r="T42" s="413"/>
      <c r="U42" s="410">
        <v>1</v>
      </c>
      <c r="V42" s="411"/>
      <c r="W42" s="412">
        <v>8</v>
      </c>
      <c r="X42" s="413"/>
    </row>
    <row r="43" spans="3:24" ht="19.5" customHeight="1" x14ac:dyDescent="0.25">
      <c r="C43" s="386" t="s">
        <v>1</v>
      </c>
      <c r="D43" s="387"/>
      <c r="E43" s="387"/>
      <c r="F43" s="387"/>
      <c r="G43" s="387"/>
      <c r="H43" s="387"/>
      <c r="I43" s="387"/>
      <c r="J43" s="387"/>
      <c r="K43" s="387"/>
      <c r="L43" s="388"/>
      <c r="M43" s="474">
        <v>5</v>
      </c>
      <c r="N43" s="475"/>
      <c r="O43" s="484">
        <v>8</v>
      </c>
      <c r="P43" s="485"/>
      <c r="Q43" s="474">
        <v>1</v>
      </c>
      <c r="R43" s="475"/>
      <c r="S43" s="484">
        <v>8</v>
      </c>
      <c r="T43" s="485"/>
      <c r="U43" s="474">
        <v>1</v>
      </c>
      <c r="V43" s="475"/>
      <c r="W43" s="484">
        <v>8</v>
      </c>
      <c r="X43" s="485"/>
    </row>
    <row r="44" spans="3:24" ht="19.5" customHeight="1" thickBot="1" x14ac:dyDescent="0.3">
      <c r="C44" s="398" t="s">
        <v>2</v>
      </c>
      <c r="D44" s="399"/>
      <c r="E44" s="399"/>
      <c r="F44" s="399"/>
      <c r="G44" s="399"/>
      <c r="H44" s="399"/>
      <c r="I44" s="399"/>
      <c r="J44" s="399"/>
      <c r="K44" s="399"/>
      <c r="L44" s="400"/>
      <c r="M44" s="464">
        <v>5</v>
      </c>
      <c r="N44" s="465"/>
      <c r="O44" s="462">
        <v>8</v>
      </c>
      <c r="P44" s="463"/>
      <c r="Q44" s="464">
        <v>1</v>
      </c>
      <c r="R44" s="465"/>
      <c r="S44" s="462">
        <v>8</v>
      </c>
      <c r="T44" s="463"/>
      <c r="U44" s="464">
        <v>1</v>
      </c>
      <c r="V44" s="465"/>
      <c r="W44" s="462">
        <v>8</v>
      </c>
      <c r="X44" s="463"/>
    </row>
    <row r="45" spans="3:24" ht="19.5" customHeight="1" thickBot="1" x14ac:dyDescent="0.3">
      <c r="C45" s="511" t="s">
        <v>275</v>
      </c>
      <c r="D45" s="512"/>
      <c r="E45" s="512"/>
      <c r="F45" s="512"/>
      <c r="G45" s="512"/>
      <c r="H45" s="512"/>
      <c r="I45" s="512"/>
      <c r="J45" s="512"/>
      <c r="K45" s="512"/>
      <c r="L45" s="513"/>
      <c r="M45" s="481">
        <f>SUM(M42:N44)</f>
        <v>15</v>
      </c>
      <c r="N45" s="479"/>
      <c r="O45" s="479">
        <f>SUM(O42:P44)</f>
        <v>24</v>
      </c>
      <c r="P45" s="480"/>
      <c r="Q45" s="481">
        <f>SUM(Q42:R44)</f>
        <v>3</v>
      </c>
      <c r="R45" s="479"/>
      <c r="S45" s="479">
        <f>SUM(S42:T44)</f>
        <v>24</v>
      </c>
      <c r="T45" s="480"/>
      <c r="U45" s="481">
        <f>SUM(U42:V44)</f>
        <v>3</v>
      </c>
      <c r="V45" s="479"/>
      <c r="W45" s="479">
        <f>SUM(W42:X44)</f>
        <v>24</v>
      </c>
      <c r="X45" s="482"/>
    </row>
    <row r="46" spans="3:24" ht="19.5" customHeight="1" x14ac:dyDescent="0.25"/>
  </sheetData>
  <customSheetViews>
    <customSheetView guid="{585B02F6-D04E-40B0-9C3D-EA9FC2F8BE0E}" scale="85" showGridLines="0" topLeftCell="A8">
      <selection activeCell="AW7" sqref="AW7"/>
      <pageMargins left="0.7" right="0.7" top="0.78740157499999996" bottom="0.78740157499999996" header="0.3" footer="0.3"/>
    </customSheetView>
    <customSheetView guid="{A3C78327-8DE4-4FA3-9639-BE4895212F26}" scale="85" showGridLines="0" topLeftCell="A8">
      <selection activeCell="AW7" sqref="AW7"/>
      <pageMargins left="0.7" right="0.7" top="0.78740157499999996" bottom="0.78740157499999996" header="0.3" footer="0.3"/>
    </customSheetView>
  </customSheetViews>
  <mergeCells count="111">
    <mergeCell ref="C13:H13"/>
    <mergeCell ref="I13:J13"/>
    <mergeCell ref="AO13:AX13"/>
    <mergeCell ref="AY13:BH13"/>
    <mergeCell ref="X3:AD3"/>
    <mergeCell ref="AE3:AK3"/>
    <mergeCell ref="C3:I3"/>
    <mergeCell ref="J3:P3"/>
    <mergeCell ref="Q3:W3"/>
    <mergeCell ref="AO14:AX14"/>
    <mergeCell ref="AY14:BH14"/>
    <mergeCell ref="AO15:AX15"/>
    <mergeCell ref="AY15:BH15"/>
    <mergeCell ref="AO16:AX16"/>
    <mergeCell ref="AY16:BH16"/>
    <mergeCell ref="AO17:AX17"/>
    <mergeCell ref="AY17:BH17"/>
    <mergeCell ref="AO18:AX18"/>
    <mergeCell ref="AY18:BH18"/>
    <mergeCell ref="D19:I19"/>
    <mergeCell ref="AO19:AX19"/>
    <mergeCell ref="AY19:BH19"/>
    <mergeCell ref="AO20:AX20"/>
    <mergeCell ref="AY20:BH20"/>
    <mergeCell ref="C17:I17"/>
    <mergeCell ref="J17:P17"/>
    <mergeCell ref="AO26:AX26"/>
    <mergeCell ref="AY26:BH26"/>
    <mergeCell ref="AO21:AX21"/>
    <mergeCell ref="AY21:BH21"/>
    <mergeCell ref="AO22:AX22"/>
    <mergeCell ref="AY22:BH22"/>
    <mergeCell ref="AO23:AX23"/>
    <mergeCell ref="AO27:AX27"/>
    <mergeCell ref="AY27:BH27"/>
    <mergeCell ref="AO28:AX28"/>
    <mergeCell ref="AY28:BH28"/>
    <mergeCell ref="AY23:BH23"/>
    <mergeCell ref="AO24:AX24"/>
    <mergeCell ref="AY24:BH24"/>
    <mergeCell ref="AO25:AX25"/>
    <mergeCell ref="AY25:BH25"/>
    <mergeCell ref="C31:K31"/>
    <mergeCell ref="L31:N31"/>
    <mergeCell ref="AO31:AX31"/>
    <mergeCell ref="AY31:BH31"/>
    <mergeCell ref="C32:K32"/>
    <mergeCell ref="L32:N32"/>
    <mergeCell ref="AO32:AX32"/>
    <mergeCell ref="AY32:BH32"/>
    <mergeCell ref="C29:K29"/>
    <mergeCell ref="L29:N29"/>
    <mergeCell ref="AO29:AX29"/>
    <mergeCell ref="AY29:BH29"/>
    <mergeCell ref="C30:K30"/>
    <mergeCell ref="L30:N30"/>
    <mergeCell ref="AO30:AX30"/>
    <mergeCell ref="AY30:BH30"/>
    <mergeCell ref="C38:L38"/>
    <mergeCell ref="M38:X38"/>
    <mergeCell ref="C39:L39"/>
    <mergeCell ref="M39:X39"/>
    <mergeCell ref="C40:L40"/>
    <mergeCell ref="M40:P40"/>
    <mergeCell ref="Q40:T40"/>
    <mergeCell ref="U40:X40"/>
    <mergeCell ref="C33:K33"/>
    <mergeCell ref="L33:N33"/>
    <mergeCell ref="C34:K34"/>
    <mergeCell ref="L34:N34"/>
    <mergeCell ref="C35:K35"/>
    <mergeCell ref="L35:N35"/>
    <mergeCell ref="S43:T43"/>
    <mergeCell ref="U41:V41"/>
    <mergeCell ref="W41:X41"/>
    <mergeCell ref="C42:L42"/>
    <mergeCell ref="M42:N42"/>
    <mergeCell ref="O42:P42"/>
    <mergeCell ref="Q42:R42"/>
    <mergeCell ref="S42:T42"/>
    <mergeCell ref="U42:V42"/>
    <mergeCell ref="W42:X42"/>
    <mergeCell ref="C41:L41"/>
    <mergeCell ref="M41:N41"/>
    <mergeCell ref="O41:P41"/>
    <mergeCell ref="Q41:R41"/>
    <mergeCell ref="S41:T41"/>
    <mergeCell ref="U45:V45"/>
    <mergeCell ref="W45:X45"/>
    <mergeCell ref="K19:P22"/>
    <mergeCell ref="D20:I20"/>
    <mergeCell ref="D21:I22"/>
    <mergeCell ref="K23:P25"/>
    <mergeCell ref="C45:L45"/>
    <mergeCell ref="M45:N45"/>
    <mergeCell ref="O45:P45"/>
    <mergeCell ref="Q45:R45"/>
    <mergeCell ref="S45:T45"/>
    <mergeCell ref="U43:V43"/>
    <mergeCell ref="W43:X43"/>
    <mergeCell ref="C44:L44"/>
    <mergeCell ref="M44:N44"/>
    <mergeCell ref="O44:P44"/>
    <mergeCell ref="Q44:R44"/>
    <mergeCell ref="S44:T44"/>
    <mergeCell ref="U44:V44"/>
    <mergeCell ref="W44:X44"/>
    <mergeCell ref="C43:L43"/>
    <mergeCell ref="M43:N43"/>
    <mergeCell ref="O43:P43"/>
    <mergeCell ref="Q43:R43"/>
  </mergeCells>
  <pageMargins left="0.7" right="0.7" top="0.78740157499999996" bottom="0.78740157499999996"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O57"/>
  <sheetViews>
    <sheetView showGridLines="0" zoomScale="85" zoomScaleNormal="85" workbookViewId="0">
      <selection activeCell="CA9" sqref="CA9"/>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93" ht="36" customHeight="1" x14ac:dyDescent="0.35">
      <c r="BZ1" s="333"/>
      <c r="CA1" s="333"/>
      <c r="CB1" s="333"/>
      <c r="CC1" s="333"/>
      <c r="CD1" s="333"/>
      <c r="CE1" s="333"/>
      <c r="CF1" s="333"/>
      <c r="CG1" s="333"/>
      <c r="CH1" s="333"/>
      <c r="CI1" s="333"/>
      <c r="CJ1" s="333"/>
      <c r="CK1" s="333"/>
      <c r="CL1" s="333"/>
      <c r="CM1" s="333"/>
      <c r="CN1" s="333"/>
      <c r="CO1" s="333"/>
    </row>
    <row r="2" spans="2:93" ht="21" customHeight="1" thickBot="1" x14ac:dyDescent="0.3">
      <c r="C2" s="51" t="s">
        <v>120</v>
      </c>
      <c r="AM2" s="26"/>
      <c r="AN2" s="26"/>
      <c r="AO2" s="26"/>
      <c r="AP2" s="26"/>
      <c r="BZ2" s="333"/>
      <c r="CA2" s="333"/>
      <c r="CB2" s="333"/>
      <c r="CC2" s="333"/>
      <c r="CD2" s="333"/>
      <c r="CE2" s="333"/>
      <c r="CF2" s="333"/>
      <c r="CG2" s="333"/>
      <c r="CH2" s="333"/>
      <c r="CI2" s="333"/>
      <c r="CJ2" s="333"/>
      <c r="CK2" s="333"/>
      <c r="CL2" s="333"/>
      <c r="CM2" s="333"/>
      <c r="CN2" s="333"/>
      <c r="CO2" s="333"/>
    </row>
    <row r="3" spans="2:93" ht="15.75" thickBot="1" x14ac:dyDescent="0.3">
      <c r="B3" s="26"/>
      <c r="C3" s="366" t="s">
        <v>96</v>
      </c>
      <c r="D3" s="367"/>
      <c r="E3" s="367"/>
      <c r="F3" s="367"/>
      <c r="G3" s="367"/>
      <c r="H3" s="367"/>
      <c r="I3" s="368"/>
      <c r="J3" s="367" t="s">
        <v>95</v>
      </c>
      <c r="K3" s="367"/>
      <c r="L3" s="367"/>
      <c r="M3" s="367"/>
      <c r="N3" s="367"/>
      <c r="O3" s="367"/>
      <c r="P3" s="367"/>
      <c r="Q3" s="366" t="s">
        <v>98</v>
      </c>
      <c r="R3" s="367"/>
      <c r="S3" s="367"/>
      <c r="T3" s="367"/>
      <c r="U3" s="367"/>
      <c r="V3" s="367"/>
      <c r="W3" s="368"/>
      <c r="X3" s="367" t="s">
        <v>109</v>
      </c>
      <c r="Y3" s="367"/>
      <c r="Z3" s="367"/>
      <c r="AA3" s="367"/>
      <c r="AB3" s="367"/>
      <c r="AC3" s="367"/>
      <c r="AD3" s="367"/>
      <c r="AE3" s="366" t="s">
        <v>108</v>
      </c>
      <c r="AF3" s="367"/>
      <c r="AG3" s="367"/>
      <c r="AH3" s="367"/>
      <c r="AI3" s="367"/>
      <c r="AJ3" s="367"/>
      <c r="AK3" s="368"/>
      <c r="AL3" s="367" t="s">
        <v>107</v>
      </c>
      <c r="AM3" s="367"/>
      <c r="AN3" s="367"/>
      <c r="AO3" s="367"/>
      <c r="AP3" s="367"/>
      <c r="AQ3" s="367"/>
      <c r="AR3" s="367"/>
      <c r="AS3" s="366" t="s">
        <v>106</v>
      </c>
      <c r="AT3" s="367"/>
      <c r="AU3" s="367"/>
      <c r="AV3" s="367"/>
      <c r="AW3" s="367"/>
      <c r="AX3" s="367"/>
      <c r="AY3" s="368"/>
      <c r="AZ3" s="367" t="s">
        <v>105</v>
      </c>
      <c r="BA3" s="367"/>
      <c r="BB3" s="367"/>
      <c r="BC3" s="367"/>
      <c r="BD3" s="367"/>
      <c r="BE3" s="367"/>
      <c r="BF3" s="367"/>
      <c r="BG3" s="366" t="s">
        <v>104</v>
      </c>
      <c r="BH3" s="367"/>
      <c r="BI3" s="367"/>
      <c r="BJ3" s="367"/>
      <c r="BK3" s="367"/>
      <c r="BL3" s="367"/>
      <c r="BM3" s="368"/>
      <c r="BN3" s="367" t="s">
        <v>103</v>
      </c>
      <c r="BO3" s="367"/>
      <c r="BP3" s="367"/>
      <c r="BQ3" s="367"/>
      <c r="BR3" s="367"/>
      <c r="BS3" s="367"/>
      <c r="BT3" s="368"/>
      <c r="BV3" s="50" t="s">
        <v>94</v>
      </c>
      <c r="BW3" s="50" t="s">
        <v>94</v>
      </c>
      <c r="BX3" s="50" t="s">
        <v>94</v>
      </c>
      <c r="BZ3" s="333"/>
      <c r="CA3" s="333"/>
      <c r="CB3" s="333"/>
      <c r="CC3" s="333"/>
      <c r="CD3" s="333"/>
      <c r="CE3" s="333"/>
      <c r="CF3" s="333"/>
      <c r="CG3" s="333"/>
      <c r="CH3" s="333"/>
      <c r="CI3" s="333"/>
      <c r="CJ3" s="333"/>
      <c r="CK3" s="333"/>
      <c r="CL3" s="333"/>
      <c r="CM3" s="333"/>
      <c r="CN3" s="333"/>
      <c r="CO3" s="333"/>
    </row>
    <row r="4" spans="2:93" ht="14.45" thickBot="1" x14ac:dyDescent="0.4">
      <c r="B4" s="26"/>
      <c r="C4" s="49" t="s">
        <v>27</v>
      </c>
      <c r="D4" s="48" t="s">
        <v>28</v>
      </c>
      <c r="E4" s="48" t="s">
        <v>29</v>
      </c>
      <c r="F4" s="48" t="s">
        <v>30</v>
      </c>
      <c r="G4" s="48" t="s">
        <v>31</v>
      </c>
      <c r="H4" s="48" t="s">
        <v>32</v>
      </c>
      <c r="I4" s="47" t="s">
        <v>33</v>
      </c>
      <c r="J4" s="48" t="s">
        <v>27</v>
      </c>
      <c r="K4" s="48" t="s">
        <v>28</v>
      </c>
      <c r="L4" s="48" t="s">
        <v>29</v>
      </c>
      <c r="M4" s="48" t="s">
        <v>30</v>
      </c>
      <c r="N4" s="48" t="s">
        <v>31</v>
      </c>
      <c r="O4" s="48" t="s">
        <v>32</v>
      </c>
      <c r="P4" s="48" t="s">
        <v>33</v>
      </c>
      <c r="Q4" s="49" t="s">
        <v>27</v>
      </c>
      <c r="R4" s="48" t="s">
        <v>28</v>
      </c>
      <c r="S4" s="48" t="s">
        <v>29</v>
      </c>
      <c r="T4" s="48" t="s">
        <v>30</v>
      </c>
      <c r="U4" s="48" t="s">
        <v>31</v>
      </c>
      <c r="V4" s="48" t="s">
        <v>32</v>
      </c>
      <c r="W4" s="47" t="s">
        <v>33</v>
      </c>
      <c r="X4" s="48" t="s">
        <v>27</v>
      </c>
      <c r="Y4" s="48" t="s">
        <v>28</v>
      </c>
      <c r="Z4" s="48" t="s">
        <v>29</v>
      </c>
      <c r="AA4" s="48" t="s">
        <v>30</v>
      </c>
      <c r="AB4" s="48" t="s">
        <v>31</v>
      </c>
      <c r="AC4" s="48" t="s">
        <v>32</v>
      </c>
      <c r="AD4" s="48" t="s">
        <v>33</v>
      </c>
      <c r="AE4" s="49" t="s">
        <v>27</v>
      </c>
      <c r="AF4" s="48" t="s">
        <v>28</v>
      </c>
      <c r="AG4" s="48" t="s">
        <v>29</v>
      </c>
      <c r="AH4" s="48" t="s">
        <v>30</v>
      </c>
      <c r="AI4" s="48" t="s">
        <v>31</v>
      </c>
      <c r="AJ4" s="48" t="s">
        <v>32</v>
      </c>
      <c r="AK4" s="47" t="s">
        <v>33</v>
      </c>
      <c r="AL4" s="48" t="s">
        <v>27</v>
      </c>
      <c r="AM4" s="48" t="s">
        <v>28</v>
      </c>
      <c r="AN4" s="48" t="s">
        <v>29</v>
      </c>
      <c r="AO4" s="48" t="s">
        <v>30</v>
      </c>
      <c r="AP4" s="48" t="s">
        <v>31</v>
      </c>
      <c r="AQ4" s="48" t="s">
        <v>32</v>
      </c>
      <c r="AR4" s="48" t="s">
        <v>33</v>
      </c>
      <c r="AS4" s="49" t="s">
        <v>27</v>
      </c>
      <c r="AT4" s="48" t="s">
        <v>28</v>
      </c>
      <c r="AU4" s="48" t="s">
        <v>29</v>
      </c>
      <c r="AV4" s="48" t="s">
        <v>30</v>
      </c>
      <c r="AW4" s="48" t="s">
        <v>31</v>
      </c>
      <c r="AX4" s="48" t="s">
        <v>32</v>
      </c>
      <c r="AY4" s="47" t="s">
        <v>33</v>
      </c>
      <c r="AZ4" s="48" t="s">
        <v>27</v>
      </c>
      <c r="BA4" s="48" t="s">
        <v>28</v>
      </c>
      <c r="BB4" s="48" t="s">
        <v>29</v>
      </c>
      <c r="BC4" s="48" t="s">
        <v>30</v>
      </c>
      <c r="BD4" s="48" t="s">
        <v>31</v>
      </c>
      <c r="BE4" s="48" t="s">
        <v>32</v>
      </c>
      <c r="BF4" s="48" t="s">
        <v>33</v>
      </c>
      <c r="BG4" s="49" t="s">
        <v>27</v>
      </c>
      <c r="BH4" s="48" t="s">
        <v>28</v>
      </c>
      <c r="BI4" s="48" t="s">
        <v>29</v>
      </c>
      <c r="BJ4" s="48" t="s">
        <v>30</v>
      </c>
      <c r="BK4" s="48" t="s">
        <v>31</v>
      </c>
      <c r="BL4" s="48" t="s">
        <v>32</v>
      </c>
      <c r="BM4" s="47" t="s">
        <v>33</v>
      </c>
      <c r="BN4" s="48" t="s">
        <v>27</v>
      </c>
      <c r="BO4" s="48" t="s">
        <v>28</v>
      </c>
      <c r="BP4" s="48" t="s">
        <v>29</v>
      </c>
      <c r="BQ4" s="48" t="s">
        <v>30</v>
      </c>
      <c r="BR4" s="48" t="s">
        <v>31</v>
      </c>
      <c r="BS4" s="48" t="s">
        <v>32</v>
      </c>
      <c r="BT4" s="47" t="s">
        <v>33</v>
      </c>
      <c r="BV4" s="46" t="s">
        <v>34</v>
      </c>
      <c r="BW4" s="45" t="s">
        <v>35</v>
      </c>
      <c r="BX4" s="44" t="s">
        <v>36</v>
      </c>
      <c r="BZ4" s="333"/>
      <c r="CA4" s="333"/>
      <c r="CB4" s="333"/>
      <c r="CC4" s="333"/>
      <c r="CD4" s="333"/>
      <c r="CE4" s="333"/>
      <c r="CF4" s="333"/>
      <c r="CG4" s="333"/>
      <c r="CH4" s="333"/>
      <c r="CI4" s="333"/>
      <c r="CJ4" s="333"/>
      <c r="CK4" s="333"/>
      <c r="CL4" s="333"/>
      <c r="CM4" s="333"/>
      <c r="CN4" s="333"/>
      <c r="CO4" s="333"/>
    </row>
    <row r="5" spans="2:93" ht="14.45" thickBot="1" x14ac:dyDescent="0.4">
      <c r="B5" s="266" t="s">
        <v>37</v>
      </c>
      <c r="C5" s="43" t="s">
        <v>34</v>
      </c>
      <c r="D5" s="141" t="s">
        <v>34</v>
      </c>
      <c r="E5" s="139" t="s">
        <v>35</v>
      </c>
      <c r="F5" s="138" t="s">
        <v>35</v>
      </c>
      <c r="G5" s="118" t="s">
        <v>36</v>
      </c>
      <c r="H5" s="118" t="s">
        <v>36</v>
      </c>
      <c r="I5" s="181"/>
      <c r="J5" s="87"/>
      <c r="K5" s="38"/>
      <c r="L5" s="38"/>
      <c r="M5" s="42" t="s">
        <v>34</v>
      </c>
      <c r="N5" s="141" t="s">
        <v>34</v>
      </c>
      <c r="O5" s="139" t="s">
        <v>35</v>
      </c>
      <c r="P5" s="180" t="s">
        <v>35</v>
      </c>
      <c r="Q5" s="119" t="s">
        <v>36</v>
      </c>
      <c r="R5" s="118" t="s">
        <v>36</v>
      </c>
      <c r="S5" s="62"/>
      <c r="T5" s="38"/>
      <c r="U5" s="62"/>
      <c r="V5" s="62"/>
      <c r="W5" s="88" t="s">
        <v>34</v>
      </c>
      <c r="X5" s="179" t="s">
        <v>34</v>
      </c>
      <c r="Y5" s="139" t="s">
        <v>35</v>
      </c>
      <c r="Z5" s="138" t="s">
        <v>35</v>
      </c>
      <c r="AA5" s="118" t="s">
        <v>36</v>
      </c>
      <c r="AB5" s="118" t="s">
        <v>36</v>
      </c>
      <c r="AC5" s="38"/>
      <c r="AD5" s="41"/>
      <c r="AE5" s="75"/>
      <c r="AF5" s="62"/>
      <c r="AG5" s="42" t="s">
        <v>34</v>
      </c>
      <c r="AH5" s="141" t="s">
        <v>34</v>
      </c>
      <c r="AI5" s="139" t="s">
        <v>35</v>
      </c>
      <c r="AJ5" s="138" t="s">
        <v>35</v>
      </c>
      <c r="AK5" s="146" t="s">
        <v>36</v>
      </c>
      <c r="AL5" s="121" t="s">
        <v>36</v>
      </c>
      <c r="AM5" s="95"/>
      <c r="AN5" s="38"/>
      <c r="AO5" s="38"/>
      <c r="AP5" s="38"/>
      <c r="AQ5" s="42" t="s">
        <v>34</v>
      </c>
      <c r="AR5" s="162" t="s">
        <v>34</v>
      </c>
      <c r="AS5" s="178" t="s">
        <v>35</v>
      </c>
      <c r="AT5" s="138" t="s">
        <v>35</v>
      </c>
      <c r="AU5" s="118" t="s">
        <v>36</v>
      </c>
      <c r="AV5" s="118" t="s">
        <v>36</v>
      </c>
      <c r="AW5" s="177"/>
      <c r="AX5" s="38"/>
      <c r="AY5" s="37"/>
      <c r="AZ5" s="87"/>
      <c r="BA5" s="42" t="s">
        <v>34</v>
      </c>
      <c r="BB5" s="141" t="s">
        <v>34</v>
      </c>
      <c r="BC5" s="139" t="s">
        <v>35</v>
      </c>
      <c r="BD5" s="138" t="s">
        <v>35</v>
      </c>
      <c r="BE5" s="118" t="s">
        <v>36</v>
      </c>
      <c r="BF5" s="124" t="s">
        <v>36</v>
      </c>
      <c r="BG5" s="75"/>
      <c r="BH5" s="38"/>
      <c r="BI5" s="62"/>
      <c r="BJ5" s="62"/>
      <c r="BK5" s="42" t="s">
        <v>34</v>
      </c>
      <c r="BL5" s="141" t="s">
        <v>34</v>
      </c>
      <c r="BM5" s="168" t="s">
        <v>35</v>
      </c>
      <c r="BN5" s="143" t="s">
        <v>35</v>
      </c>
      <c r="BO5" s="118" t="s">
        <v>36</v>
      </c>
      <c r="BP5" s="118" t="s">
        <v>36</v>
      </c>
      <c r="BQ5" s="38"/>
      <c r="BR5" s="38"/>
      <c r="BS5" s="62"/>
      <c r="BT5" s="61"/>
      <c r="BU5" s="127"/>
      <c r="BV5" s="26">
        <f>COUNTIF($C5:$BT5,"F")</f>
        <v>14</v>
      </c>
      <c r="BW5" s="26">
        <f>COUNTIF($C5:$BT5,"S")</f>
        <v>14</v>
      </c>
      <c r="BX5" s="26">
        <f>COUNTIF($C5:$BT5,"N")</f>
        <v>14</v>
      </c>
      <c r="BZ5" s="333"/>
      <c r="CA5" s="333"/>
      <c r="CB5" s="333"/>
      <c r="CC5" s="333"/>
      <c r="CD5" s="333"/>
      <c r="CE5" s="333"/>
      <c r="CF5" s="333"/>
      <c r="CG5" s="333"/>
      <c r="CH5" s="333"/>
      <c r="CI5" s="333"/>
      <c r="CJ5" s="333"/>
      <c r="CK5" s="333"/>
      <c r="CL5" s="333"/>
      <c r="CM5" s="333"/>
      <c r="CN5" s="333"/>
      <c r="CO5" s="333"/>
    </row>
    <row r="6" spans="2:93" ht="14.45" thickBot="1" x14ac:dyDescent="0.4">
      <c r="B6" s="266" t="s">
        <v>38</v>
      </c>
      <c r="C6" s="85"/>
      <c r="D6" s="56"/>
      <c r="E6" s="46" t="s">
        <v>34</v>
      </c>
      <c r="F6" s="132" t="s">
        <v>34</v>
      </c>
      <c r="G6" s="134" t="s">
        <v>35</v>
      </c>
      <c r="H6" s="133" t="s">
        <v>35</v>
      </c>
      <c r="I6" s="123" t="s">
        <v>36</v>
      </c>
      <c r="J6" s="136" t="s">
        <v>36</v>
      </c>
      <c r="K6" s="59"/>
      <c r="L6" s="56"/>
      <c r="M6" s="59"/>
      <c r="N6" s="59"/>
      <c r="O6" s="46" t="s">
        <v>34</v>
      </c>
      <c r="P6" s="159" t="s">
        <v>34</v>
      </c>
      <c r="Q6" s="174" t="s">
        <v>35</v>
      </c>
      <c r="R6" s="133" t="s">
        <v>35</v>
      </c>
      <c r="S6" s="116" t="s">
        <v>36</v>
      </c>
      <c r="T6" s="116" t="s">
        <v>36</v>
      </c>
      <c r="U6" s="56"/>
      <c r="V6" s="56"/>
      <c r="W6" s="68"/>
      <c r="X6" s="76"/>
      <c r="Y6" s="46" t="s">
        <v>34</v>
      </c>
      <c r="Z6" s="132" t="s">
        <v>34</v>
      </c>
      <c r="AA6" s="134" t="s">
        <v>35</v>
      </c>
      <c r="AB6" s="133" t="s">
        <v>35</v>
      </c>
      <c r="AC6" s="116" t="s">
        <v>36</v>
      </c>
      <c r="AD6" s="145" t="s">
        <v>36</v>
      </c>
      <c r="AE6" s="176"/>
      <c r="AF6" s="56"/>
      <c r="AG6" s="56"/>
      <c r="AH6" s="56"/>
      <c r="AI6" s="46" t="s">
        <v>34</v>
      </c>
      <c r="AJ6" s="132" t="s">
        <v>34</v>
      </c>
      <c r="AK6" s="167" t="s">
        <v>35</v>
      </c>
      <c r="AL6" s="137" t="s">
        <v>35</v>
      </c>
      <c r="AM6" s="116" t="s">
        <v>36</v>
      </c>
      <c r="AN6" s="116" t="s">
        <v>36</v>
      </c>
      <c r="AO6" s="14"/>
      <c r="AP6" s="56"/>
      <c r="AQ6" s="56"/>
      <c r="AR6" s="70"/>
      <c r="AS6" s="57" t="s">
        <v>34</v>
      </c>
      <c r="AT6" s="132" t="s">
        <v>34</v>
      </c>
      <c r="AU6" s="134" t="s">
        <v>35</v>
      </c>
      <c r="AV6" s="133" t="s">
        <v>35</v>
      </c>
      <c r="AW6" s="116" t="s">
        <v>36</v>
      </c>
      <c r="AX6" s="116" t="s">
        <v>36</v>
      </c>
      <c r="AY6" s="68"/>
      <c r="AZ6" s="142"/>
      <c r="BA6" s="59"/>
      <c r="BB6" s="59"/>
      <c r="BC6" s="46" t="s">
        <v>34</v>
      </c>
      <c r="BD6" s="132" t="s">
        <v>34</v>
      </c>
      <c r="BE6" s="134" t="s">
        <v>35</v>
      </c>
      <c r="BF6" s="161" t="s">
        <v>35</v>
      </c>
      <c r="BG6" s="117" t="s">
        <v>36</v>
      </c>
      <c r="BH6" s="116" t="s">
        <v>36</v>
      </c>
      <c r="BI6" s="56"/>
      <c r="BJ6" s="56"/>
      <c r="BK6" s="59"/>
      <c r="BL6" s="59"/>
      <c r="BM6" s="92" t="s">
        <v>34</v>
      </c>
      <c r="BN6" s="153" t="s">
        <v>34</v>
      </c>
      <c r="BO6" s="134" t="s">
        <v>35</v>
      </c>
      <c r="BP6" s="133" t="s">
        <v>35</v>
      </c>
      <c r="BQ6" s="116" t="s">
        <v>36</v>
      </c>
      <c r="BR6" s="116" t="s">
        <v>36</v>
      </c>
      <c r="BS6" s="93"/>
      <c r="BT6" s="55"/>
      <c r="BU6" s="127"/>
      <c r="BV6" s="26">
        <f>COUNTIF($C6:$BT6,"F")</f>
        <v>14</v>
      </c>
      <c r="BW6" s="26">
        <f>COUNTIF($C6:$BT6,"S")</f>
        <v>14</v>
      </c>
      <c r="BX6" s="26">
        <f>COUNTIF($C6:$BT6,"N")</f>
        <v>14</v>
      </c>
      <c r="BZ6" s="333"/>
      <c r="CA6" s="333"/>
      <c r="CB6" s="333"/>
      <c r="CC6" s="333"/>
      <c r="CD6" s="333"/>
      <c r="CE6" s="333"/>
      <c r="CF6" s="333"/>
      <c r="CG6" s="333"/>
      <c r="CH6" s="333"/>
      <c r="CI6" s="333"/>
      <c r="CJ6" s="333"/>
      <c r="CK6" s="333"/>
      <c r="CL6" s="333"/>
      <c r="CM6" s="333"/>
      <c r="CN6" s="333"/>
      <c r="CO6" s="333"/>
    </row>
    <row r="7" spans="2:93" ht="14.45" thickBot="1" x14ac:dyDescent="0.4">
      <c r="B7" s="266" t="s">
        <v>39</v>
      </c>
      <c r="C7" s="71"/>
      <c r="D7" s="56"/>
      <c r="E7" s="59"/>
      <c r="F7" s="59"/>
      <c r="G7" s="46" t="s">
        <v>34</v>
      </c>
      <c r="H7" s="132" t="s">
        <v>34</v>
      </c>
      <c r="I7" s="167" t="s">
        <v>35</v>
      </c>
      <c r="J7" s="137" t="s">
        <v>35</v>
      </c>
      <c r="K7" s="116" t="s">
        <v>36</v>
      </c>
      <c r="L7" s="116" t="s">
        <v>36</v>
      </c>
      <c r="M7" s="56"/>
      <c r="N7" s="56"/>
      <c r="O7" s="59"/>
      <c r="P7" s="58"/>
      <c r="Q7" s="57" t="s">
        <v>34</v>
      </c>
      <c r="R7" s="132" t="s">
        <v>34</v>
      </c>
      <c r="S7" s="134" t="s">
        <v>35</v>
      </c>
      <c r="T7" s="133" t="s">
        <v>35</v>
      </c>
      <c r="U7" s="116" t="s">
        <v>36</v>
      </c>
      <c r="V7" s="116" t="s">
        <v>36</v>
      </c>
      <c r="W7" s="175"/>
      <c r="X7" s="142"/>
      <c r="Y7" s="56"/>
      <c r="Z7" s="56"/>
      <c r="AA7" s="46" t="s">
        <v>34</v>
      </c>
      <c r="AB7" s="132" t="s">
        <v>34</v>
      </c>
      <c r="AC7" s="134" t="s">
        <v>35</v>
      </c>
      <c r="AD7" s="161" t="s">
        <v>35</v>
      </c>
      <c r="AE7" s="117" t="s">
        <v>36</v>
      </c>
      <c r="AF7" s="116" t="s">
        <v>36</v>
      </c>
      <c r="AG7" s="14"/>
      <c r="AH7" s="56"/>
      <c r="AI7" s="56"/>
      <c r="AJ7" s="56"/>
      <c r="AK7" s="92" t="s">
        <v>34</v>
      </c>
      <c r="AL7" s="153" t="s">
        <v>34</v>
      </c>
      <c r="AM7" s="134" t="s">
        <v>35</v>
      </c>
      <c r="AN7" s="133" t="s">
        <v>35</v>
      </c>
      <c r="AO7" s="116" t="s">
        <v>36</v>
      </c>
      <c r="AP7" s="116" t="s">
        <v>36</v>
      </c>
      <c r="AQ7" s="59"/>
      <c r="AR7" s="70"/>
      <c r="AS7" s="71"/>
      <c r="AT7" s="59"/>
      <c r="AU7" s="46" t="s">
        <v>34</v>
      </c>
      <c r="AV7" s="132" t="s">
        <v>34</v>
      </c>
      <c r="AW7" s="134" t="s">
        <v>35</v>
      </c>
      <c r="AX7" s="133" t="s">
        <v>35</v>
      </c>
      <c r="AY7" s="123" t="s">
        <v>36</v>
      </c>
      <c r="AZ7" s="136" t="s">
        <v>36</v>
      </c>
      <c r="BA7" s="56"/>
      <c r="BB7" s="56"/>
      <c r="BC7" s="59"/>
      <c r="BD7" s="59"/>
      <c r="BE7" s="46" t="s">
        <v>34</v>
      </c>
      <c r="BF7" s="159" t="s">
        <v>34</v>
      </c>
      <c r="BG7" s="174" t="s">
        <v>35</v>
      </c>
      <c r="BH7" s="133" t="s">
        <v>35</v>
      </c>
      <c r="BI7" s="116" t="s">
        <v>36</v>
      </c>
      <c r="BJ7" s="116" t="s">
        <v>36</v>
      </c>
      <c r="BK7" s="93"/>
      <c r="BL7" s="56"/>
      <c r="BM7" s="55"/>
      <c r="BN7" s="142"/>
      <c r="BO7" s="46" t="s">
        <v>34</v>
      </c>
      <c r="BP7" s="132" t="s">
        <v>34</v>
      </c>
      <c r="BQ7" s="134" t="s">
        <v>35</v>
      </c>
      <c r="BR7" s="133" t="s">
        <v>35</v>
      </c>
      <c r="BS7" s="116" t="s">
        <v>36</v>
      </c>
      <c r="BT7" s="123" t="s">
        <v>36</v>
      </c>
      <c r="BU7" s="248"/>
      <c r="BV7" s="26">
        <f>COUNTIF($C7:$BT7,"F")</f>
        <v>14</v>
      </c>
      <c r="BW7" s="26">
        <f>COUNTIF($C7:$BT7,"S")</f>
        <v>14</v>
      </c>
      <c r="BX7" s="26">
        <f>COUNTIF($C7:$BT7,"N")</f>
        <v>14</v>
      </c>
      <c r="BZ7" s="333"/>
      <c r="CA7" s="333"/>
      <c r="CB7" s="333"/>
      <c r="CC7" s="333"/>
      <c r="CD7" s="333"/>
      <c r="CE7" s="333"/>
      <c r="CF7" s="333"/>
      <c r="CG7" s="333"/>
      <c r="CH7" s="333"/>
      <c r="CI7" s="333"/>
      <c r="CJ7" s="333"/>
      <c r="CK7" s="333"/>
      <c r="CL7" s="333"/>
      <c r="CM7" s="333"/>
      <c r="CN7" s="333"/>
      <c r="CO7" s="333"/>
    </row>
    <row r="8" spans="2:93" ht="14.45" thickBot="1" x14ac:dyDescent="0.4">
      <c r="B8" s="266" t="s">
        <v>40</v>
      </c>
      <c r="C8" s="117" t="s">
        <v>36</v>
      </c>
      <c r="D8" s="116" t="s">
        <v>36</v>
      </c>
      <c r="E8" s="56"/>
      <c r="F8" s="56"/>
      <c r="G8" s="59"/>
      <c r="H8" s="59"/>
      <c r="I8" s="92" t="s">
        <v>34</v>
      </c>
      <c r="J8" s="153" t="s">
        <v>34</v>
      </c>
      <c r="K8" s="134" t="s">
        <v>35</v>
      </c>
      <c r="L8" s="133" t="s">
        <v>35</v>
      </c>
      <c r="M8" s="116" t="s">
        <v>36</v>
      </c>
      <c r="N8" s="116" t="s">
        <v>36</v>
      </c>
      <c r="O8" s="93"/>
      <c r="P8" s="70"/>
      <c r="Q8" s="85"/>
      <c r="R8" s="56"/>
      <c r="S8" s="46" t="s">
        <v>34</v>
      </c>
      <c r="T8" s="132" t="s">
        <v>34</v>
      </c>
      <c r="U8" s="134" t="s">
        <v>35</v>
      </c>
      <c r="V8" s="133" t="s">
        <v>35</v>
      </c>
      <c r="W8" s="123" t="s">
        <v>36</v>
      </c>
      <c r="X8" s="136" t="s">
        <v>36</v>
      </c>
      <c r="Y8" s="14"/>
      <c r="Z8" s="56"/>
      <c r="AA8" s="56"/>
      <c r="AB8" s="56"/>
      <c r="AC8" s="46" t="s">
        <v>34</v>
      </c>
      <c r="AD8" s="159" t="s">
        <v>34</v>
      </c>
      <c r="AE8" s="174" t="s">
        <v>35</v>
      </c>
      <c r="AF8" s="133" t="s">
        <v>35</v>
      </c>
      <c r="AG8" s="116" t="s">
        <v>36</v>
      </c>
      <c r="AH8" s="116" t="s">
        <v>36</v>
      </c>
      <c r="AI8" s="59"/>
      <c r="AJ8" s="56"/>
      <c r="AK8" s="68"/>
      <c r="AL8" s="76"/>
      <c r="AM8" s="46" t="s">
        <v>34</v>
      </c>
      <c r="AN8" s="132" t="s">
        <v>34</v>
      </c>
      <c r="AO8" s="134" t="s">
        <v>35</v>
      </c>
      <c r="AP8" s="133" t="s">
        <v>35</v>
      </c>
      <c r="AQ8" s="116" t="s">
        <v>36</v>
      </c>
      <c r="AR8" s="145" t="s">
        <v>36</v>
      </c>
      <c r="AS8" s="85"/>
      <c r="AT8" s="56"/>
      <c r="AU8" s="59"/>
      <c r="AV8" s="59"/>
      <c r="AW8" s="46" t="s">
        <v>34</v>
      </c>
      <c r="AX8" s="132" t="s">
        <v>34</v>
      </c>
      <c r="AY8" s="167" t="s">
        <v>35</v>
      </c>
      <c r="AZ8" s="137" t="s">
        <v>35</v>
      </c>
      <c r="BA8" s="116" t="s">
        <v>36</v>
      </c>
      <c r="BB8" s="116" t="s">
        <v>36</v>
      </c>
      <c r="BC8" s="93"/>
      <c r="BD8" s="56"/>
      <c r="BE8" s="56"/>
      <c r="BF8" s="70"/>
      <c r="BG8" s="57" t="s">
        <v>34</v>
      </c>
      <c r="BH8" s="132" t="s">
        <v>34</v>
      </c>
      <c r="BI8" s="134" t="s">
        <v>35</v>
      </c>
      <c r="BJ8" s="133" t="s">
        <v>35</v>
      </c>
      <c r="BK8" s="116" t="s">
        <v>36</v>
      </c>
      <c r="BL8" s="116" t="s">
        <v>36</v>
      </c>
      <c r="BM8" s="15"/>
      <c r="BN8" s="142"/>
      <c r="BO8" s="56"/>
      <c r="BP8" s="56"/>
      <c r="BQ8" s="46" t="s">
        <v>34</v>
      </c>
      <c r="BR8" s="132" t="s">
        <v>34</v>
      </c>
      <c r="BS8" s="134" t="s">
        <v>35</v>
      </c>
      <c r="BT8" s="158" t="s">
        <v>35</v>
      </c>
      <c r="BU8" s="269"/>
      <c r="BV8" s="26">
        <f>COUNTIF($C8:$BT8,"F")</f>
        <v>14</v>
      </c>
      <c r="BW8" s="26">
        <f>COUNTIF($C8:$BT8,"S")</f>
        <v>14</v>
      </c>
      <c r="BX8" s="26">
        <f>COUNTIF($C8:$BT8,"N")</f>
        <v>14</v>
      </c>
      <c r="BZ8" s="333"/>
      <c r="CA8" s="333"/>
      <c r="CB8" s="333"/>
      <c r="CC8" s="333"/>
      <c r="CD8" s="333"/>
      <c r="CE8" s="333"/>
      <c r="CF8" s="333"/>
      <c r="CG8" s="333"/>
      <c r="CH8" s="333"/>
      <c r="CI8" s="333"/>
      <c r="CJ8" s="333"/>
      <c r="CK8" s="333"/>
      <c r="CL8" s="333"/>
      <c r="CM8" s="333"/>
      <c r="CN8" s="333"/>
      <c r="CO8" s="333"/>
    </row>
    <row r="9" spans="2:93" ht="14.45" thickBot="1" x14ac:dyDescent="0.4">
      <c r="B9" s="266" t="s">
        <v>53</v>
      </c>
      <c r="C9" s="173" t="s">
        <v>35</v>
      </c>
      <c r="D9" s="128" t="s">
        <v>35</v>
      </c>
      <c r="E9" s="114" t="s">
        <v>36</v>
      </c>
      <c r="F9" s="114" t="s">
        <v>36</v>
      </c>
      <c r="G9" s="91"/>
      <c r="H9" s="33"/>
      <c r="I9" s="53"/>
      <c r="J9" s="90"/>
      <c r="K9" s="30" t="s">
        <v>34</v>
      </c>
      <c r="L9" s="130" t="s">
        <v>34</v>
      </c>
      <c r="M9" s="129" t="s">
        <v>35</v>
      </c>
      <c r="N9" s="128" t="s">
        <v>35</v>
      </c>
      <c r="O9" s="114" t="s">
        <v>36</v>
      </c>
      <c r="P9" s="151" t="s">
        <v>36</v>
      </c>
      <c r="Q9" s="172"/>
      <c r="R9" s="33"/>
      <c r="S9" s="33"/>
      <c r="T9" s="33"/>
      <c r="U9" s="30" t="s">
        <v>34</v>
      </c>
      <c r="V9" s="130" t="s">
        <v>34</v>
      </c>
      <c r="W9" s="164" t="s">
        <v>35</v>
      </c>
      <c r="X9" s="131" t="s">
        <v>35</v>
      </c>
      <c r="Y9" s="114" t="s">
        <v>36</v>
      </c>
      <c r="Z9" s="114" t="s">
        <v>36</v>
      </c>
      <c r="AA9" s="29"/>
      <c r="AB9" s="33"/>
      <c r="AC9" s="29"/>
      <c r="AD9" s="65"/>
      <c r="AE9" s="31" t="s">
        <v>34</v>
      </c>
      <c r="AF9" s="130" t="s">
        <v>34</v>
      </c>
      <c r="AG9" s="129" t="s">
        <v>35</v>
      </c>
      <c r="AH9" s="128" t="s">
        <v>35</v>
      </c>
      <c r="AI9" s="114" t="s">
        <v>36</v>
      </c>
      <c r="AJ9" s="114" t="s">
        <v>36</v>
      </c>
      <c r="AK9" s="53"/>
      <c r="AL9" s="90"/>
      <c r="AM9" s="29"/>
      <c r="AN9" s="29"/>
      <c r="AO9" s="30" t="s">
        <v>34</v>
      </c>
      <c r="AP9" s="130" t="s">
        <v>34</v>
      </c>
      <c r="AQ9" s="129" t="s">
        <v>35</v>
      </c>
      <c r="AR9" s="157" t="s">
        <v>35</v>
      </c>
      <c r="AS9" s="120" t="s">
        <v>36</v>
      </c>
      <c r="AT9" s="114" t="s">
        <v>36</v>
      </c>
      <c r="AU9" s="91"/>
      <c r="AV9" s="33"/>
      <c r="AW9" s="33"/>
      <c r="AX9" s="33"/>
      <c r="AY9" s="82" t="s">
        <v>34</v>
      </c>
      <c r="AZ9" s="171" t="s">
        <v>34</v>
      </c>
      <c r="BA9" s="129" t="s">
        <v>35</v>
      </c>
      <c r="BB9" s="128" t="s">
        <v>35</v>
      </c>
      <c r="BC9" s="114" t="s">
        <v>36</v>
      </c>
      <c r="BD9" s="114" t="s">
        <v>36</v>
      </c>
      <c r="BE9" s="170"/>
      <c r="BF9" s="32"/>
      <c r="BG9" s="84"/>
      <c r="BH9" s="33"/>
      <c r="BI9" s="30" t="s">
        <v>34</v>
      </c>
      <c r="BJ9" s="130" t="s">
        <v>34</v>
      </c>
      <c r="BK9" s="129" t="s">
        <v>35</v>
      </c>
      <c r="BL9" s="128" t="s">
        <v>35</v>
      </c>
      <c r="BM9" s="122" t="s">
        <v>36</v>
      </c>
      <c r="BN9" s="115" t="s">
        <v>36</v>
      </c>
      <c r="BO9" s="29"/>
      <c r="BP9" s="33"/>
      <c r="BQ9" s="29"/>
      <c r="BR9" s="29"/>
      <c r="BS9" s="30" t="s">
        <v>34</v>
      </c>
      <c r="BT9" s="156" t="s">
        <v>34</v>
      </c>
      <c r="BU9" s="127"/>
      <c r="BV9" s="26">
        <f>COUNTIF($C9:$BT9,"F")</f>
        <v>14</v>
      </c>
      <c r="BW9" s="26">
        <f>COUNTIF($C9:$BT9,"S")</f>
        <v>14</v>
      </c>
      <c r="BX9" s="26">
        <f>COUNTIF($C9:$BT9,"N")</f>
        <v>14</v>
      </c>
      <c r="BZ9" s="333"/>
      <c r="CA9" s="333"/>
      <c r="CB9" s="333"/>
      <c r="CC9" s="333"/>
      <c r="CD9" s="333"/>
      <c r="CE9" s="333"/>
      <c r="CF9" s="333"/>
      <c r="CG9" s="333"/>
      <c r="CH9" s="333"/>
      <c r="CI9" s="333"/>
      <c r="CJ9" s="333"/>
      <c r="CK9" s="333"/>
      <c r="CL9" s="333"/>
      <c r="CM9" s="333"/>
      <c r="CN9" s="333"/>
      <c r="CO9" s="333"/>
    </row>
    <row r="10" spans="2:93" s="78" customFormat="1" ht="14.1" x14ac:dyDescent="0.35">
      <c r="B10" s="269"/>
      <c r="C10" s="127"/>
      <c r="D10" s="127"/>
      <c r="E10" s="269"/>
      <c r="F10" s="127"/>
      <c r="G10" s="269"/>
      <c r="H10" s="269"/>
      <c r="I10" s="269"/>
      <c r="J10" s="269"/>
      <c r="K10" s="127"/>
      <c r="L10" s="127"/>
      <c r="M10" s="269"/>
      <c r="N10" s="127"/>
      <c r="O10" s="269"/>
      <c r="P10" s="269"/>
      <c r="Q10" s="127"/>
      <c r="R10" s="127"/>
      <c r="S10" s="127"/>
      <c r="T10" s="127"/>
      <c r="U10" s="269"/>
      <c r="V10" s="127"/>
      <c r="W10" s="269"/>
      <c r="X10" s="269"/>
      <c r="Y10" s="127"/>
      <c r="Z10" s="127"/>
      <c r="AA10" s="127"/>
      <c r="AB10" s="127"/>
      <c r="AC10" s="127"/>
      <c r="AD10" s="127"/>
      <c r="AE10" s="269"/>
      <c r="AF10" s="269"/>
      <c r="AG10" s="127"/>
      <c r="AH10" s="127"/>
      <c r="AI10" s="127"/>
      <c r="AJ10" s="127"/>
      <c r="AK10" s="127"/>
      <c r="AM10" s="26"/>
      <c r="AN10" s="26"/>
      <c r="AO10" s="26"/>
      <c r="AP10" s="126"/>
      <c r="BZ10" s="339"/>
      <c r="CA10" s="339"/>
      <c r="CB10" s="339"/>
      <c r="CC10" s="339"/>
      <c r="CD10" s="339"/>
      <c r="CE10" s="339"/>
      <c r="CF10" s="339"/>
      <c r="CG10" s="339"/>
      <c r="CH10" s="339"/>
      <c r="CI10" s="339"/>
      <c r="CJ10" s="339"/>
      <c r="CK10" s="339"/>
      <c r="CL10" s="339"/>
      <c r="CM10" s="339"/>
      <c r="CN10" s="339"/>
      <c r="CO10" s="339"/>
    </row>
    <row r="11" spans="2:93" ht="19.5" customHeight="1" x14ac:dyDescent="0.25">
      <c r="B11" s="269"/>
      <c r="C11" s="272" t="s">
        <v>282</v>
      </c>
      <c r="D11" s="127"/>
      <c r="E11" s="127"/>
      <c r="F11" s="127"/>
      <c r="G11" s="127"/>
      <c r="H11" s="269"/>
      <c r="I11" s="269"/>
      <c r="J11" s="127"/>
      <c r="K11" s="127"/>
      <c r="L11" s="127"/>
      <c r="M11" s="127"/>
      <c r="N11" s="127"/>
      <c r="O11" s="127"/>
      <c r="P11" s="127"/>
      <c r="Q11" s="269"/>
      <c r="R11" s="269"/>
      <c r="S11" s="269"/>
      <c r="T11" s="269"/>
      <c r="U11" s="269"/>
      <c r="V11" s="127"/>
      <c r="W11" s="127"/>
      <c r="X11" s="269"/>
      <c r="Y11" s="26"/>
      <c r="Z11" s="26"/>
      <c r="AA11" s="26"/>
      <c r="AB11" s="27"/>
      <c r="AE11" s="245" t="s">
        <v>276</v>
      </c>
      <c r="AF11" s="264"/>
      <c r="AG11" s="264"/>
      <c r="AH11" s="264"/>
      <c r="AI11" s="264"/>
      <c r="AJ11" s="264"/>
      <c r="AK11" s="264"/>
      <c r="BZ11" s="333"/>
      <c r="CA11" s="333"/>
      <c r="CB11" s="333"/>
      <c r="CC11" s="333"/>
      <c r="CD11" s="333"/>
      <c r="CE11" s="333"/>
      <c r="CF11" s="333"/>
      <c r="CG11" s="333"/>
      <c r="CH11" s="333"/>
      <c r="CI11" s="333"/>
      <c r="CJ11" s="333"/>
      <c r="CK11" s="333"/>
      <c r="CL11" s="333"/>
      <c r="CM11" s="333"/>
      <c r="CN11" s="333"/>
      <c r="CO11" s="333"/>
    </row>
    <row r="12" spans="2:93" s="78" customFormat="1" ht="15.75" customHeight="1" thickBot="1" x14ac:dyDescent="0.4">
      <c r="B12" s="269"/>
      <c r="C12" s="127"/>
      <c r="D12" s="127"/>
      <c r="E12" s="269"/>
      <c r="F12" s="127"/>
      <c r="G12" s="269"/>
      <c r="H12" s="269"/>
      <c r="I12" s="269"/>
      <c r="J12" s="269"/>
      <c r="K12" s="127"/>
      <c r="L12" s="127"/>
      <c r="M12" s="269"/>
      <c r="N12" s="127"/>
      <c r="O12" s="269"/>
      <c r="P12" s="269"/>
      <c r="Q12" s="127"/>
      <c r="R12" s="127"/>
      <c r="S12" s="127"/>
      <c r="T12" s="127"/>
      <c r="U12" s="269"/>
      <c r="V12" s="127"/>
      <c r="W12" s="269"/>
      <c r="X12" s="269"/>
      <c r="Y12" s="127"/>
      <c r="Z12" s="127"/>
      <c r="AA12" s="127"/>
      <c r="AB12" s="127"/>
      <c r="AC12" s="127"/>
      <c r="AD12" s="127"/>
      <c r="AE12" s="247"/>
      <c r="AO12" s="263" t="s">
        <v>52</v>
      </c>
      <c r="AP12" s="248"/>
      <c r="AQ12" s="248"/>
      <c r="AR12" s="248"/>
      <c r="AS12" s="248"/>
      <c r="AT12" s="263"/>
      <c r="AY12" s="263" t="s">
        <v>278</v>
      </c>
      <c r="AZ12" s="248"/>
      <c r="BA12" s="248"/>
      <c r="BB12" s="248"/>
      <c r="BC12" s="248"/>
      <c r="BD12" s="248"/>
      <c r="BZ12" s="339"/>
      <c r="CA12" s="339"/>
      <c r="CB12" s="339"/>
      <c r="CC12" s="339"/>
      <c r="CD12" s="339"/>
      <c r="CE12" s="339"/>
      <c r="CF12" s="339"/>
      <c r="CG12" s="339"/>
      <c r="CH12" s="339"/>
      <c r="CI12" s="339"/>
      <c r="CJ12" s="339"/>
      <c r="CK12" s="339"/>
      <c r="CL12" s="339"/>
      <c r="CM12" s="339"/>
      <c r="CN12" s="339"/>
      <c r="CO12" s="339"/>
    </row>
    <row r="13" spans="2:93" s="78" customFormat="1" ht="19.5" customHeight="1" x14ac:dyDescent="0.35">
      <c r="B13" s="269"/>
      <c r="C13" s="362" t="s">
        <v>242</v>
      </c>
      <c r="D13" s="362"/>
      <c r="E13" s="362"/>
      <c r="F13" s="362"/>
      <c r="G13" s="362"/>
      <c r="H13" s="362"/>
      <c r="I13" s="467">
        <v>33.6</v>
      </c>
      <c r="J13" s="467"/>
      <c r="K13" s="127"/>
      <c r="L13" s="127"/>
      <c r="M13" s="269"/>
      <c r="N13" s="127"/>
      <c r="O13" s="269"/>
      <c r="P13" s="269"/>
      <c r="Q13" s="127"/>
      <c r="R13" s="127"/>
      <c r="S13" s="127"/>
      <c r="T13" s="127"/>
      <c r="U13" s="269"/>
      <c r="V13" s="127"/>
      <c r="W13" s="269"/>
      <c r="X13" s="269"/>
      <c r="Y13" s="127"/>
      <c r="Z13" s="127"/>
      <c r="AA13" s="127"/>
      <c r="AB13" s="127"/>
      <c r="AC13" s="127"/>
      <c r="AD13" s="127"/>
      <c r="AE13" s="274" t="s">
        <v>255</v>
      </c>
      <c r="AF13" s="275"/>
      <c r="AG13" s="275"/>
      <c r="AH13" s="275"/>
      <c r="AI13" s="275"/>
      <c r="AJ13" s="275"/>
      <c r="AK13" s="275"/>
      <c r="AL13" s="275"/>
      <c r="AM13" s="275"/>
      <c r="AN13" s="276"/>
      <c r="AO13" s="363">
        <f>$L32*$L34*$M42</f>
        <v>9549.1200000000026</v>
      </c>
      <c r="AP13" s="364"/>
      <c r="AQ13" s="364"/>
      <c r="AR13" s="364"/>
      <c r="AS13" s="364"/>
      <c r="AT13" s="364"/>
      <c r="AU13" s="364"/>
      <c r="AV13" s="364"/>
      <c r="AW13" s="364"/>
      <c r="AX13" s="365"/>
      <c r="AY13" s="363">
        <f>$L33*$L34*$M42</f>
        <v>12841.920000000002</v>
      </c>
      <c r="AZ13" s="364"/>
      <c r="BA13" s="364"/>
      <c r="BB13" s="364"/>
      <c r="BC13" s="364"/>
      <c r="BD13" s="364"/>
      <c r="BE13" s="364"/>
      <c r="BF13" s="364"/>
      <c r="BG13" s="364"/>
      <c r="BH13" s="365"/>
      <c r="BZ13" s="339"/>
      <c r="CA13" s="339"/>
      <c r="CB13" s="339"/>
      <c r="CC13" s="339"/>
      <c r="CD13" s="339"/>
      <c r="CE13" s="339"/>
      <c r="CF13" s="339"/>
      <c r="CG13" s="339"/>
      <c r="CH13" s="339"/>
      <c r="CI13" s="339"/>
      <c r="CJ13" s="339"/>
      <c r="CK13" s="339"/>
      <c r="CL13" s="339"/>
      <c r="CM13" s="339"/>
      <c r="CN13" s="339"/>
      <c r="CO13" s="339"/>
    </row>
    <row r="14" spans="2:93" ht="19.5" customHeight="1" x14ac:dyDescent="0.25">
      <c r="C14" s="267" t="s">
        <v>243</v>
      </c>
      <c r="I14" s="26">
        <v>3</v>
      </c>
      <c r="AE14" s="277" t="s">
        <v>256</v>
      </c>
      <c r="AF14" s="278"/>
      <c r="AG14" s="278"/>
      <c r="AH14" s="278"/>
      <c r="AI14" s="278"/>
      <c r="AJ14" s="278"/>
      <c r="AK14" s="278"/>
      <c r="AL14" s="278"/>
      <c r="AM14" s="278"/>
      <c r="AN14" s="279"/>
      <c r="AO14" s="372">
        <f>$L34*$L35</f>
        <v>0</v>
      </c>
      <c r="AP14" s="373"/>
      <c r="AQ14" s="373"/>
      <c r="AR14" s="373"/>
      <c r="AS14" s="373"/>
      <c r="AT14" s="373"/>
      <c r="AU14" s="373"/>
      <c r="AV14" s="373"/>
      <c r="AW14" s="373"/>
      <c r="AX14" s="374"/>
      <c r="AY14" s="372">
        <f>$L34*$L35</f>
        <v>0</v>
      </c>
      <c r="AZ14" s="373"/>
      <c r="BA14" s="373"/>
      <c r="BB14" s="373"/>
      <c r="BC14" s="373"/>
      <c r="BD14" s="373"/>
      <c r="BE14" s="373"/>
      <c r="BF14" s="373"/>
      <c r="BG14" s="373"/>
      <c r="BH14" s="374"/>
      <c r="BZ14" s="333"/>
      <c r="CA14" s="333"/>
      <c r="CB14" s="333"/>
      <c r="CC14" s="333"/>
      <c r="CD14" s="333"/>
      <c r="CE14" s="333"/>
      <c r="CF14" s="333"/>
      <c r="CG14" s="333"/>
      <c r="CH14" s="333"/>
      <c r="CI14" s="333"/>
      <c r="CJ14" s="333"/>
      <c r="CK14" s="333"/>
      <c r="CL14" s="333"/>
      <c r="CM14" s="333"/>
      <c r="CN14" s="333"/>
      <c r="CO14" s="333"/>
    </row>
    <row r="15" spans="2:93" ht="19.5" customHeight="1" x14ac:dyDescent="0.25">
      <c r="C15" s="267" t="s">
        <v>244</v>
      </c>
      <c r="I15" s="26">
        <v>5</v>
      </c>
      <c r="AE15" s="277" t="s">
        <v>257</v>
      </c>
      <c r="AF15" s="278"/>
      <c r="AG15" s="278"/>
      <c r="AH15" s="278"/>
      <c r="AI15" s="278"/>
      <c r="AJ15" s="278"/>
      <c r="AK15" s="278"/>
      <c r="AL15" s="278"/>
      <c r="AM15" s="278"/>
      <c r="AN15" s="279"/>
      <c r="AO15" s="375">
        <f>$M46+$Q46+$U46</f>
        <v>7</v>
      </c>
      <c r="AP15" s="376"/>
      <c r="AQ15" s="376"/>
      <c r="AR15" s="376"/>
      <c r="AS15" s="376"/>
      <c r="AT15" s="376"/>
      <c r="AU15" s="376"/>
      <c r="AV15" s="376"/>
      <c r="AW15" s="376"/>
      <c r="AX15" s="377"/>
      <c r="AY15" s="375">
        <f>$M46+$Q46+$U46</f>
        <v>7</v>
      </c>
      <c r="AZ15" s="376"/>
      <c r="BA15" s="376"/>
      <c r="BB15" s="376"/>
      <c r="BC15" s="376"/>
      <c r="BD15" s="376"/>
      <c r="BE15" s="376"/>
      <c r="BF15" s="376"/>
      <c r="BG15" s="376"/>
      <c r="BH15" s="377"/>
      <c r="BZ15" s="333"/>
      <c r="CA15" s="333"/>
      <c r="CB15" s="333"/>
      <c r="CC15" s="333"/>
      <c r="CD15" s="333"/>
      <c r="CE15" s="333"/>
      <c r="CF15" s="333"/>
      <c r="CG15" s="333"/>
      <c r="CH15" s="333"/>
      <c r="CI15" s="333"/>
      <c r="CJ15" s="333"/>
      <c r="CK15" s="333"/>
      <c r="CL15" s="333"/>
      <c r="CM15" s="333"/>
      <c r="CN15" s="333"/>
      <c r="CO15" s="333"/>
    </row>
    <row r="16" spans="2:93" ht="19.5" customHeight="1" thickBot="1" x14ac:dyDescent="0.3">
      <c r="C16" s="125"/>
      <c r="AE16" s="280" t="s">
        <v>258</v>
      </c>
      <c r="AF16" s="281"/>
      <c r="AG16" s="281"/>
      <c r="AH16" s="281"/>
      <c r="AI16" s="281"/>
      <c r="AJ16" s="281"/>
      <c r="AK16" s="281"/>
      <c r="AL16" s="281"/>
      <c r="AM16" s="281"/>
      <c r="AN16" s="282"/>
      <c r="AO16" s="378">
        <f>$M46*$O46+$Q46*$S46+$U46*$W46</f>
        <v>56</v>
      </c>
      <c r="AP16" s="379"/>
      <c r="AQ16" s="379"/>
      <c r="AR16" s="379"/>
      <c r="AS16" s="379"/>
      <c r="AT16" s="379"/>
      <c r="AU16" s="379"/>
      <c r="AV16" s="379"/>
      <c r="AW16" s="379"/>
      <c r="AX16" s="380"/>
      <c r="AY16" s="378">
        <f>$M46*$O46+$Q46*$S46+$U46*$W46</f>
        <v>56</v>
      </c>
      <c r="AZ16" s="379"/>
      <c r="BA16" s="379"/>
      <c r="BB16" s="379"/>
      <c r="BC16" s="379"/>
      <c r="BD16" s="379"/>
      <c r="BE16" s="379"/>
      <c r="BF16" s="379"/>
      <c r="BG16" s="379"/>
      <c r="BH16" s="380"/>
    </row>
    <row r="17" spans="3:60" ht="19.5" customHeight="1" thickTop="1" x14ac:dyDescent="0.25">
      <c r="C17" s="384" t="s">
        <v>140</v>
      </c>
      <c r="D17" s="384"/>
      <c r="E17" s="384"/>
      <c r="F17" s="384"/>
      <c r="G17" s="384"/>
      <c r="H17" s="384"/>
      <c r="I17" s="385"/>
      <c r="J17" s="384" t="s">
        <v>132</v>
      </c>
      <c r="K17" s="384"/>
      <c r="L17" s="384"/>
      <c r="M17" s="384"/>
      <c r="N17" s="384"/>
      <c r="O17" s="384"/>
      <c r="P17" s="384"/>
      <c r="AE17" s="283" t="s">
        <v>259</v>
      </c>
      <c r="AF17" s="284"/>
      <c r="AG17" s="284"/>
      <c r="AH17" s="284"/>
      <c r="AI17" s="284"/>
      <c r="AJ17" s="284"/>
      <c r="AK17" s="284"/>
      <c r="AL17" s="284"/>
      <c r="AM17" s="284"/>
      <c r="AN17" s="285"/>
      <c r="AO17" s="369">
        <f>IF($M$42="",0,(($L$32/$M$41*($M46*$O46+$Q46*$S46+$U46*$W46))*AO14))</f>
        <v>0</v>
      </c>
      <c r="AP17" s="370"/>
      <c r="AQ17" s="370"/>
      <c r="AR17" s="370"/>
      <c r="AS17" s="370"/>
      <c r="AT17" s="370"/>
      <c r="AU17" s="370"/>
      <c r="AV17" s="370"/>
      <c r="AW17" s="370"/>
      <c r="AX17" s="371"/>
      <c r="AY17" s="369">
        <f>IF($M$42="",0,(($L$33/$M$41*($M46*$O46+$Q46*$S46+$U46*$W46))*AY14))</f>
        <v>0</v>
      </c>
      <c r="AZ17" s="370"/>
      <c r="BA17" s="370"/>
      <c r="BB17" s="370"/>
      <c r="BC17" s="370"/>
      <c r="BD17" s="370"/>
      <c r="BE17" s="370"/>
      <c r="BF17" s="370"/>
      <c r="BG17" s="370"/>
      <c r="BH17" s="371"/>
    </row>
    <row r="18" spans="3:60" ht="19.5" customHeight="1" x14ac:dyDescent="0.25">
      <c r="C18" s="268"/>
      <c r="D18" s="233"/>
      <c r="E18" s="233"/>
      <c r="F18" s="233"/>
      <c r="G18" s="233"/>
      <c r="H18" s="233"/>
      <c r="I18" s="234"/>
      <c r="J18" s="268"/>
      <c r="K18" s="268"/>
      <c r="L18" s="268"/>
      <c r="M18" s="268"/>
      <c r="N18" s="268"/>
      <c r="O18" s="268"/>
      <c r="P18" s="268"/>
      <c r="AE18" s="277" t="s">
        <v>260</v>
      </c>
      <c r="AF18" s="278"/>
      <c r="AG18" s="278"/>
      <c r="AH18" s="278"/>
      <c r="AI18" s="278"/>
      <c r="AJ18" s="278"/>
      <c r="AK18" s="278"/>
      <c r="AL18" s="278"/>
      <c r="AM18" s="278"/>
      <c r="AN18" s="279"/>
      <c r="AO18" s="372">
        <f>$L$34*$L$36</f>
        <v>4.9000000000000004</v>
      </c>
      <c r="AP18" s="373"/>
      <c r="AQ18" s="373"/>
      <c r="AR18" s="373"/>
      <c r="AS18" s="373"/>
      <c r="AT18" s="373"/>
      <c r="AU18" s="373"/>
      <c r="AV18" s="373"/>
      <c r="AW18" s="373"/>
      <c r="AX18" s="374"/>
      <c r="AY18" s="372">
        <f>$L$34*$L$36</f>
        <v>4.9000000000000004</v>
      </c>
      <c r="AZ18" s="373"/>
      <c r="BA18" s="373"/>
      <c r="BB18" s="373"/>
      <c r="BC18" s="373"/>
      <c r="BD18" s="373"/>
      <c r="BE18" s="373"/>
      <c r="BF18" s="373"/>
      <c r="BG18" s="373"/>
      <c r="BH18" s="374"/>
    </row>
    <row r="19" spans="3:60" ht="19.5" customHeight="1" x14ac:dyDescent="0.25">
      <c r="C19" s="232" t="s">
        <v>133</v>
      </c>
      <c r="D19" s="514" t="s">
        <v>115</v>
      </c>
      <c r="E19" s="514"/>
      <c r="F19" s="514"/>
      <c r="G19" s="514"/>
      <c r="H19" s="514"/>
      <c r="I19" s="515"/>
      <c r="J19" s="232" t="s">
        <v>133</v>
      </c>
      <c r="K19" s="383" t="s">
        <v>193</v>
      </c>
      <c r="L19" s="383"/>
      <c r="M19" s="383"/>
      <c r="N19" s="383"/>
      <c r="O19" s="383"/>
      <c r="P19" s="383"/>
      <c r="AE19" s="277" t="s">
        <v>261</v>
      </c>
      <c r="AF19" s="278"/>
      <c r="AG19" s="278"/>
      <c r="AH19" s="278"/>
      <c r="AI19" s="278"/>
      <c r="AJ19" s="278"/>
      <c r="AK19" s="278"/>
      <c r="AL19" s="278"/>
      <c r="AM19" s="278"/>
      <c r="AN19" s="279"/>
      <c r="AO19" s="375">
        <f>$M47+$Q47+$U47</f>
        <v>7</v>
      </c>
      <c r="AP19" s="376"/>
      <c r="AQ19" s="376"/>
      <c r="AR19" s="376"/>
      <c r="AS19" s="376"/>
      <c r="AT19" s="376"/>
      <c r="AU19" s="376"/>
      <c r="AV19" s="376"/>
      <c r="AW19" s="376"/>
      <c r="AX19" s="377"/>
      <c r="AY19" s="375">
        <f>$M47+$Q47+$U47</f>
        <v>7</v>
      </c>
      <c r="AZ19" s="376"/>
      <c r="BA19" s="376"/>
      <c r="BB19" s="376"/>
      <c r="BC19" s="376"/>
      <c r="BD19" s="376"/>
      <c r="BE19" s="376"/>
      <c r="BF19" s="376"/>
      <c r="BG19" s="376"/>
      <c r="BH19" s="377"/>
    </row>
    <row r="20" spans="3:60" ht="19.5" customHeight="1" thickBot="1" x14ac:dyDescent="0.3">
      <c r="C20" s="232" t="s">
        <v>134</v>
      </c>
      <c r="D20" s="514" t="s">
        <v>145</v>
      </c>
      <c r="E20" s="514"/>
      <c r="F20" s="514"/>
      <c r="G20" s="514"/>
      <c r="H20" s="514"/>
      <c r="I20" s="515"/>
      <c r="J20" s="232"/>
      <c r="K20" s="383"/>
      <c r="L20" s="383"/>
      <c r="M20" s="383"/>
      <c r="N20" s="383"/>
      <c r="O20" s="383"/>
      <c r="P20" s="383"/>
      <c r="AE20" s="280" t="s">
        <v>262</v>
      </c>
      <c r="AF20" s="281"/>
      <c r="AG20" s="281"/>
      <c r="AH20" s="281"/>
      <c r="AI20" s="281"/>
      <c r="AJ20" s="281"/>
      <c r="AK20" s="281"/>
      <c r="AL20" s="281"/>
      <c r="AM20" s="281"/>
      <c r="AN20" s="282"/>
      <c r="AO20" s="378">
        <f>$M47*$O47+$Q47*$S47+$U47*$W47</f>
        <v>56</v>
      </c>
      <c r="AP20" s="379"/>
      <c r="AQ20" s="379"/>
      <c r="AR20" s="379"/>
      <c r="AS20" s="379"/>
      <c r="AT20" s="379"/>
      <c r="AU20" s="379"/>
      <c r="AV20" s="379"/>
      <c r="AW20" s="379"/>
      <c r="AX20" s="380"/>
      <c r="AY20" s="378">
        <f>$M47*$O47+$Q47*$S47+$U47*$W47</f>
        <v>56</v>
      </c>
      <c r="AZ20" s="379"/>
      <c r="BA20" s="379"/>
      <c r="BB20" s="379"/>
      <c r="BC20" s="379"/>
      <c r="BD20" s="379"/>
      <c r="BE20" s="379"/>
      <c r="BF20" s="379"/>
      <c r="BG20" s="379"/>
      <c r="BH20" s="380"/>
    </row>
    <row r="21" spans="3:60" ht="19.5" customHeight="1" thickTop="1" x14ac:dyDescent="0.25">
      <c r="C21" s="232" t="s">
        <v>135</v>
      </c>
      <c r="D21" s="381" t="s">
        <v>146</v>
      </c>
      <c r="E21" s="381"/>
      <c r="F21" s="381"/>
      <c r="G21" s="381"/>
      <c r="H21" s="381"/>
      <c r="I21" s="382"/>
      <c r="J21" s="232"/>
      <c r="K21" s="383"/>
      <c r="L21" s="383"/>
      <c r="M21" s="383"/>
      <c r="N21" s="383"/>
      <c r="O21" s="383"/>
      <c r="P21" s="383"/>
      <c r="AE21" s="283" t="s">
        <v>263</v>
      </c>
      <c r="AF21" s="284"/>
      <c r="AG21" s="284"/>
      <c r="AH21" s="284"/>
      <c r="AI21" s="284"/>
      <c r="AJ21" s="284"/>
      <c r="AK21" s="284"/>
      <c r="AL21" s="284"/>
      <c r="AM21" s="284"/>
      <c r="AN21" s="285"/>
      <c r="AO21" s="369">
        <f>IF($M$42="",0,(($L$32/$M$41*($M47*$O47+$Q47*$S47+$U47*$W47))*AO18))</f>
        <v>1591.5200000000002</v>
      </c>
      <c r="AP21" s="370"/>
      <c r="AQ21" s="370"/>
      <c r="AR21" s="370"/>
      <c r="AS21" s="370"/>
      <c r="AT21" s="370"/>
      <c r="AU21" s="370"/>
      <c r="AV21" s="370"/>
      <c r="AW21" s="370"/>
      <c r="AX21" s="371"/>
      <c r="AY21" s="369">
        <f>IF($M$42="",0,(($L$33/$M$41*($M47*$O47+$Q47*$S47+$U47*$W47))*AY18))</f>
        <v>2140.3200000000002</v>
      </c>
      <c r="AZ21" s="370"/>
      <c r="BA21" s="370"/>
      <c r="BB21" s="370"/>
      <c r="BC21" s="370"/>
      <c r="BD21" s="370"/>
      <c r="BE21" s="370"/>
      <c r="BF21" s="370"/>
      <c r="BG21" s="370"/>
      <c r="BH21" s="371"/>
    </row>
    <row r="22" spans="3:60" ht="19.5" customHeight="1" x14ac:dyDescent="0.25">
      <c r="C22" s="232"/>
      <c r="D22" s="381"/>
      <c r="E22" s="381"/>
      <c r="F22" s="381"/>
      <c r="G22" s="381"/>
      <c r="H22" s="381"/>
      <c r="I22" s="382"/>
      <c r="J22" s="232"/>
      <c r="K22" s="383"/>
      <c r="L22" s="383"/>
      <c r="M22" s="383"/>
      <c r="N22" s="383"/>
      <c r="O22" s="383"/>
      <c r="P22" s="383"/>
      <c r="AE22" s="277" t="s">
        <v>264</v>
      </c>
      <c r="AF22" s="278"/>
      <c r="AG22" s="278"/>
      <c r="AH22" s="278"/>
      <c r="AI22" s="278"/>
      <c r="AJ22" s="278"/>
      <c r="AK22" s="278"/>
      <c r="AL22" s="278"/>
      <c r="AM22" s="278"/>
      <c r="AN22" s="279"/>
      <c r="AO22" s="372">
        <f>$L34*$L37</f>
        <v>0</v>
      </c>
      <c r="AP22" s="373"/>
      <c r="AQ22" s="373"/>
      <c r="AR22" s="373"/>
      <c r="AS22" s="373"/>
      <c r="AT22" s="373"/>
      <c r="AU22" s="373"/>
      <c r="AV22" s="373"/>
      <c r="AW22" s="373"/>
      <c r="AX22" s="374"/>
      <c r="AY22" s="372">
        <f>$L34*$L37</f>
        <v>0</v>
      </c>
      <c r="AZ22" s="373"/>
      <c r="BA22" s="373"/>
      <c r="BB22" s="373"/>
      <c r="BC22" s="373"/>
      <c r="BD22" s="373"/>
      <c r="BE22" s="373"/>
      <c r="BF22" s="373"/>
      <c r="BG22" s="373"/>
      <c r="BH22" s="374"/>
    </row>
    <row r="23" spans="3:60" ht="19.5" customHeight="1" x14ac:dyDescent="0.25">
      <c r="C23" s="232" t="s">
        <v>157</v>
      </c>
      <c r="D23" s="381" t="s">
        <v>158</v>
      </c>
      <c r="E23" s="381"/>
      <c r="F23" s="381"/>
      <c r="G23" s="381"/>
      <c r="H23" s="381"/>
      <c r="I23" s="382"/>
      <c r="J23" s="232" t="s">
        <v>134</v>
      </c>
      <c r="K23" s="383" t="s">
        <v>159</v>
      </c>
      <c r="L23" s="383"/>
      <c r="M23" s="383"/>
      <c r="N23" s="383"/>
      <c r="O23" s="383"/>
      <c r="P23" s="383"/>
      <c r="AE23" s="277" t="s">
        <v>265</v>
      </c>
      <c r="AF23" s="278"/>
      <c r="AG23" s="278"/>
      <c r="AH23" s="278"/>
      <c r="AI23" s="278"/>
      <c r="AJ23" s="278"/>
      <c r="AK23" s="278"/>
      <c r="AL23" s="278"/>
      <c r="AM23" s="278"/>
      <c r="AN23" s="279"/>
      <c r="AO23" s="375">
        <f>$Q48</f>
        <v>3</v>
      </c>
      <c r="AP23" s="376"/>
      <c r="AQ23" s="376"/>
      <c r="AR23" s="376"/>
      <c r="AS23" s="376"/>
      <c r="AT23" s="376"/>
      <c r="AU23" s="376"/>
      <c r="AV23" s="376"/>
      <c r="AW23" s="376"/>
      <c r="AX23" s="377"/>
      <c r="AY23" s="375">
        <f>$Q48</f>
        <v>3</v>
      </c>
      <c r="AZ23" s="376"/>
      <c r="BA23" s="376"/>
      <c r="BB23" s="376"/>
      <c r="BC23" s="376"/>
      <c r="BD23" s="376"/>
      <c r="BE23" s="376"/>
      <c r="BF23" s="376"/>
      <c r="BG23" s="376"/>
      <c r="BH23" s="377"/>
    </row>
    <row r="24" spans="3:60" ht="19.5" customHeight="1" thickBot="1" x14ac:dyDescent="0.3">
      <c r="C24" s="268"/>
      <c r="D24" s="381"/>
      <c r="E24" s="381"/>
      <c r="F24" s="381"/>
      <c r="G24" s="381"/>
      <c r="H24" s="381"/>
      <c r="I24" s="382"/>
      <c r="K24" s="383"/>
      <c r="L24" s="383"/>
      <c r="M24" s="383"/>
      <c r="N24" s="383"/>
      <c r="O24" s="383"/>
      <c r="P24" s="383"/>
      <c r="AE24" s="280" t="s">
        <v>266</v>
      </c>
      <c r="AF24" s="281"/>
      <c r="AG24" s="281"/>
      <c r="AH24" s="281"/>
      <c r="AI24" s="281"/>
      <c r="AJ24" s="281"/>
      <c r="AK24" s="281"/>
      <c r="AL24" s="281"/>
      <c r="AM24" s="281"/>
      <c r="AN24" s="282"/>
      <c r="AO24" s="378">
        <f>$Q45*$S45+$Q46*$S46+$Q47*$S47</f>
        <v>24</v>
      </c>
      <c r="AP24" s="379"/>
      <c r="AQ24" s="379"/>
      <c r="AR24" s="379"/>
      <c r="AS24" s="379"/>
      <c r="AT24" s="379"/>
      <c r="AU24" s="379"/>
      <c r="AV24" s="379"/>
      <c r="AW24" s="379"/>
      <c r="AX24" s="380"/>
      <c r="AY24" s="378">
        <f>$Q45*$S45+$Q46*$S46+$Q47*$S47</f>
        <v>24</v>
      </c>
      <c r="AZ24" s="379"/>
      <c r="BA24" s="379"/>
      <c r="BB24" s="379"/>
      <c r="BC24" s="379"/>
      <c r="BD24" s="379"/>
      <c r="BE24" s="379"/>
      <c r="BF24" s="379"/>
      <c r="BG24" s="379"/>
      <c r="BH24" s="380"/>
    </row>
    <row r="25" spans="3:60" ht="19.5" customHeight="1" thickTop="1" x14ac:dyDescent="0.25">
      <c r="C25" s="268"/>
      <c r="D25" s="270"/>
      <c r="E25" s="270"/>
      <c r="F25" s="270"/>
      <c r="G25" s="270"/>
      <c r="H25" s="270"/>
      <c r="I25" s="271"/>
      <c r="J25" s="232"/>
      <c r="K25" s="383"/>
      <c r="L25" s="383"/>
      <c r="M25" s="383"/>
      <c r="N25" s="383"/>
      <c r="O25" s="383"/>
      <c r="P25" s="383"/>
      <c r="AE25" s="283" t="s">
        <v>267</v>
      </c>
      <c r="AF25" s="284"/>
      <c r="AG25" s="284"/>
      <c r="AH25" s="284"/>
      <c r="AI25" s="284"/>
      <c r="AJ25" s="284"/>
      <c r="AK25" s="284"/>
      <c r="AL25" s="284"/>
      <c r="AM25" s="284"/>
      <c r="AN25" s="285"/>
      <c r="AO25" s="369">
        <f>IF($M$42="",0,(($L$32/$M$41*($Q45*$S45+$Q46*$S46+$Q47*$S47))*AO22))</f>
        <v>0</v>
      </c>
      <c r="AP25" s="370"/>
      <c r="AQ25" s="370"/>
      <c r="AR25" s="370"/>
      <c r="AS25" s="370"/>
      <c r="AT25" s="370"/>
      <c r="AU25" s="370"/>
      <c r="AV25" s="370"/>
      <c r="AW25" s="370"/>
      <c r="AX25" s="371"/>
      <c r="AY25" s="369">
        <f>IF($M$42="",0,(($L$33/$M$41*($Q45*$S45+$Q46*$S46+$Q47*$S47))*AY22))</f>
        <v>0</v>
      </c>
      <c r="AZ25" s="370"/>
      <c r="BA25" s="370"/>
      <c r="BB25" s="370"/>
      <c r="BC25" s="370"/>
      <c r="BD25" s="370"/>
      <c r="BE25" s="370"/>
      <c r="BF25" s="370"/>
      <c r="BG25" s="370"/>
      <c r="BH25" s="371"/>
    </row>
    <row r="26" spans="3:60" ht="19.5" customHeight="1" x14ac:dyDescent="0.25">
      <c r="C26" s="268"/>
      <c r="D26" s="270"/>
      <c r="E26" s="270"/>
      <c r="F26" s="270"/>
      <c r="G26" s="270"/>
      <c r="H26" s="270"/>
      <c r="I26" s="271"/>
      <c r="J26" s="232" t="s">
        <v>135</v>
      </c>
      <c r="K26" s="383" t="s">
        <v>160</v>
      </c>
      <c r="L26" s="383"/>
      <c r="M26" s="383"/>
      <c r="N26" s="383"/>
      <c r="O26" s="383"/>
      <c r="P26" s="383"/>
      <c r="AE26" s="277" t="s">
        <v>268</v>
      </c>
      <c r="AF26" s="278"/>
      <c r="AG26" s="278"/>
      <c r="AH26" s="278"/>
      <c r="AI26" s="278"/>
      <c r="AJ26" s="278"/>
      <c r="AK26" s="278"/>
      <c r="AL26" s="278"/>
      <c r="AM26" s="278"/>
      <c r="AN26" s="279"/>
      <c r="AO26" s="372">
        <f>$L34*$L38</f>
        <v>9.8000000000000007</v>
      </c>
      <c r="AP26" s="373"/>
      <c r="AQ26" s="373"/>
      <c r="AR26" s="373"/>
      <c r="AS26" s="373"/>
      <c r="AT26" s="373"/>
      <c r="AU26" s="373"/>
      <c r="AV26" s="373"/>
      <c r="AW26" s="373"/>
      <c r="AX26" s="374"/>
      <c r="AY26" s="372">
        <f>$L34*$L38</f>
        <v>9.8000000000000007</v>
      </c>
      <c r="AZ26" s="373"/>
      <c r="BA26" s="373"/>
      <c r="BB26" s="373"/>
      <c r="BC26" s="373"/>
      <c r="BD26" s="373"/>
      <c r="BE26" s="373"/>
      <c r="BF26" s="373"/>
      <c r="BG26" s="373"/>
      <c r="BH26" s="374"/>
    </row>
    <row r="27" spans="3:60" ht="19.5" customHeight="1" x14ac:dyDescent="0.25">
      <c r="C27" s="268"/>
      <c r="D27" s="270"/>
      <c r="E27" s="270"/>
      <c r="F27" s="270"/>
      <c r="G27" s="270"/>
      <c r="H27" s="270"/>
      <c r="I27" s="271"/>
      <c r="J27" s="232"/>
      <c r="K27" s="383"/>
      <c r="L27" s="383"/>
      <c r="M27" s="383"/>
      <c r="N27" s="383"/>
      <c r="O27" s="383"/>
      <c r="P27" s="383"/>
      <c r="AE27" s="277" t="s">
        <v>269</v>
      </c>
      <c r="AF27" s="278"/>
      <c r="AG27" s="278"/>
      <c r="AH27" s="278"/>
      <c r="AI27" s="278"/>
      <c r="AJ27" s="278"/>
      <c r="AK27" s="278"/>
      <c r="AL27" s="278"/>
      <c r="AM27" s="278"/>
      <c r="AN27" s="279"/>
      <c r="AO27" s="375">
        <f>$U48</f>
        <v>3</v>
      </c>
      <c r="AP27" s="376"/>
      <c r="AQ27" s="376"/>
      <c r="AR27" s="376"/>
      <c r="AS27" s="376"/>
      <c r="AT27" s="376"/>
      <c r="AU27" s="376"/>
      <c r="AV27" s="376"/>
      <c r="AW27" s="376"/>
      <c r="AX27" s="377"/>
      <c r="AY27" s="375">
        <f>$U48</f>
        <v>3</v>
      </c>
      <c r="AZ27" s="376"/>
      <c r="BA27" s="376"/>
      <c r="BB27" s="376"/>
      <c r="BC27" s="376"/>
      <c r="BD27" s="376"/>
      <c r="BE27" s="376"/>
      <c r="BF27" s="376"/>
      <c r="BG27" s="376"/>
      <c r="BH27" s="377"/>
    </row>
    <row r="28" spans="3:60" ht="19.5" customHeight="1" thickBot="1" x14ac:dyDescent="0.3">
      <c r="C28" s="268"/>
      <c r="D28" s="270"/>
      <c r="E28" s="270"/>
      <c r="F28" s="270"/>
      <c r="G28" s="270"/>
      <c r="H28" s="270"/>
      <c r="I28" s="271"/>
      <c r="J28" s="232"/>
      <c r="K28" s="383"/>
      <c r="L28" s="383"/>
      <c r="M28" s="383"/>
      <c r="N28" s="383"/>
      <c r="O28" s="383"/>
      <c r="P28" s="383"/>
      <c r="AE28" s="280" t="s">
        <v>270</v>
      </c>
      <c r="AF28" s="281"/>
      <c r="AG28" s="281"/>
      <c r="AH28" s="281"/>
      <c r="AI28" s="281"/>
      <c r="AJ28" s="281"/>
      <c r="AK28" s="281"/>
      <c r="AL28" s="281"/>
      <c r="AM28" s="281"/>
      <c r="AN28" s="282"/>
      <c r="AO28" s="378">
        <f>$U45*$W45+$U46*$W46+$U47*$W47</f>
        <v>24</v>
      </c>
      <c r="AP28" s="379"/>
      <c r="AQ28" s="379"/>
      <c r="AR28" s="379"/>
      <c r="AS28" s="379"/>
      <c r="AT28" s="379"/>
      <c r="AU28" s="379"/>
      <c r="AV28" s="379"/>
      <c r="AW28" s="379"/>
      <c r="AX28" s="380"/>
      <c r="AY28" s="378">
        <f>$U45*$W45+$U46*$W46+$U47*$W47</f>
        <v>24</v>
      </c>
      <c r="AZ28" s="379"/>
      <c r="BA28" s="379"/>
      <c r="BB28" s="379"/>
      <c r="BC28" s="379"/>
      <c r="BD28" s="379"/>
      <c r="BE28" s="379"/>
      <c r="BF28" s="379"/>
      <c r="BG28" s="379"/>
      <c r="BH28" s="380"/>
    </row>
    <row r="29" spans="3:60" ht="19.5" customHeight="1" thickTop="1" thickBot="1" x14ac:dyDescent="0.3">
      <c r="C29" s="228"/>
      <c r="D29" s="225"/>
      <c r="E29" s="225"/>
      <c r="F29" s="225"/>
      <c r="G29" s="225"/>
      <c r="H29" s="225"/>
      <c r="I29" s="225"/>
      <c r="J29" s="224"/>
      <c r="K29" s="225"/>
      <c r="L29" s="225"/>
      <c r="M29" s="225"/>
      <c r="N29" s="225"/>
      <c r="O29" s="225"/>
      <c r="P29" s="225"/>
      <c r="AE29" s="286" t="s">
        <v>271</v>
      </c>
      <c r="AF29" s="287"/>
      <c r="AG29" s="287"/>
      <c r="AH29" s="287"/>
      <c r="AI29" s="287"/>
      <c r="AJ29" s="287"/>
      <c r="AK29" s="287"/>
      <c r="AL29" s="287"/>
      <c r="AM29" s="287"/>
      <c r="AN29" s="288"/>
      <c r="AO29" s="392">
        <f>IF($M$42="",0,(($L$32/$M$41*($U45*$W45+$U46*$W46+$U47*$W47))*AO26))</f>
        <v>1364.16</v>
      </c>
      <c r="AP29" s="393"/>
      <c r="AQ29" s="393"/>
      <c r="AR29" s="393"/>
      <c r="AS29" s="393"/>
      <c r="AT29" s="393"/>
      <c r="AU29" s="393"/>
      <c r="AV29" s="393"/>
      <c r="AW29" s="393"/>
      <c r="AX29" s="394"/>
      <c r="AY29" s="392">
        <f>IF($M$42="",0,(($L$33/$M$41*($U45*$W45+$U46*$W46+$U47*$W47))*AY26))</f>
        <v>1834.56</v>
      </c>
      <c r="AZ29" s="393"/>
      <c r="BA29" s="393"/>
      <c r="BB29" s="393"/>
      <c r="BC29" s="393"/>
      <c r="BD29" s="393"/>
      <c r="BE29" s="393"/>
      <c r="BF29" s="393"/>
      <c r="BG29" s="393"/>
      <c r="BH29" s="394"/>
    </row>
    <row r="30" spans="3:60" ht="19.5" customHeight="1" thickTop="1" x14ac:dyDescent="0.25">
      <c r="C30" s="261" t="s">
        <v>281</v>
      </c>
      <c r="D30" s="265"/>
      <c r="E30" s="265"/>
      <c r="F30" s="265"/>
      <c r="G30" s="265"/>
      <c r="H30" s="265"/>
      <c r="I30" s="265"/>
      <c r="J30" s="268"/>
      <c r="K30" s="268"/>
      <c r="L30" s="268"/>
      <c r="M30" s="268"/>
      <c r="N30" s="268"/>
      <c r="O30" s="268"/>
      <c r="P30" s="268"/>
      <c r="AE30" s="283" t="s">
        <v>272</v>
      </c>
      <c r="AF30" s="284"/>
      <c r="AG30" s="284"/>
      <c r="AH30" s="284"/>
      <c r="AI30" s="284"/>
      <c r="AJ30" s="284"/>
      <c r="AK30" s="284"/>
      <c r="AL30" s="284"/>
      <c r="AM30" s="284"/>
      <c r="AN30" s="285"/>
      <c r="AO30" s="369">
        <f>AO13+AO17+AO21+AO25+AO29</f>
        <v>12504.800000000003</v>
      </c>
      <c r="AP30" s="370"/>
      <c r="AQ30" s="370"/>
      <c r="AR30" s="370"/>
      <c r="AS30" s="370"/>
      <c r="AT30" s="370"/>
      <c r="AU30" s="370"/>
      <c r="AV30" s="370"/>
      <c r="AW30" s="370"/>
      <c r="AX30" s="371"/>
      <c r="AY30" s="369">
        <f>AY13+AY17+AY21+AY25+AY29</f>
        <v>16816.800000000003</v>
      </c>
      <c r="AZ30" s="370"/>
      <c r="BA30" s="370"/>
      <c r="BB30" s="370"/>
      <c r="BC30" s="370"/>
      <c r="BD30" s="370"/>
      <c r="BE30" s="370"/>
      <c r="BF30" s="370"/>
      <c r="BG30" s="370"/>
      <c r="BH30" s="371"/>
    </row>
    <row r="31" spans="3:60" ht="19.5" customHeight="1" thickBot="1" x14ac:dyDescent="0.3">
      <c r="C31" s="268"/>
      <c r="D31" s="268"/>
      <c r="E31" s="268"/>
      <c r="F31" s="268"/>
      <c r="G31" s="268"/>
      <c r="H31" s="268"/>
      <c r="I31" s="268"/>
      <c r="J31" s="268"/>
      <c r="K31" s="268"/>
      <c r="L31" s="268"/>
      <c r="M31" s="268"/>
      <c r="N31" s="268"/>
      <c r="O31" s="268"/>
      <c r="P31" s="268"/>
      <c r="AE31" s="289" t="s">
        <v>273</v>
      </c>
      <c r="AF31" s="290"/>
      <c r="AG31" s="290"/>
      <c r="AH31" s="290"/>
      <c r="AI31" s="290"/>
      <c r="AJ31" s="290"/>
      <c r="AK31" s="290"/>
      <c r="AL31" s="290"/>
      <c r="AM31" s="290"/>
      <c r="AN31" s="291"/>
      <c r="AO31" s="407">
        <f>AO30*13</f>
        <v>162562.40000000002</v>
      </c>
      <c r="AP31" s="408"/>
      <c r="AQ31" s="408"/>
      <c r="AR31" s="408"/>
      <c r="AS31" s="408"/>
      <c r="AT31" s="408"/>
      <c r="AU31" s="408"/>
      <c r="AV31" s="408"/>
      <c r="AW31" s="408"/>
      <c r="AX31" s="409"/>
      <c r="AY31" s="407">
        <f>AY30*13</f>
        <v>218618.40000000002</v>
      </c>
      <c r="AZ31" s="408"/>
      <c r="BA31" s="408"/>
      <c r="BB31" s="408"/>
      <c r="BC31" s="408"/>
      <c r="BD31" s="408"/>
      <c r="BE31" s="408"/>
      <c r="BF31" s="408"/>
      <c r="BG31" s="408"/>
      <c r="BH31" s="409"/>
    </row>
    <row r="32" spans="3:60" ht="19.5" customHeight="1" thickBot="1" x14ac:dyDescent="0.3">
      <c r="C32" s="443" t="s">
        <v>279</v>
      </c>
      <c r="D32" s="444"/>
      <c r="E32" s="444"/>
      <c r="F32" s="444"/>
      <c r="G32" s="444"/>
      <c r="H32" s="444"/>
      <c r="I32" s="444"/>
      <c r="J32" s="444"/>
      <c r="K32" s="445"/>
      <c r="L32" s="452">
        <f>Schichtplanrechner!$K$18</f>
        <v>29</v>
      </c>
      <c r="M32" s="453"/>
      <c r="N32" s="454"/>
      <c r="O32" s="268"/>
      <c r="AE32" s="292" t="s">
        <v>274</v>
      </c>
      <c r="AF32" s="293"/>
      <c r="AG32" s="293"/>
      <c r="AH32" s="293"/>
      <c r="AI32" s="293"/>
      <c r="AJ32" s="293"/>
      <c r="AK32" s="293"/>
      <c r="AL32" s="293"/>
      <c r="AM32" s="293"/>
      <c r="AN32" s="294"/>
      <c r="AO32" s="395">
        <f>AO31*4</f>
        <v>650249.60000000009</v>
      </c>
      <c r="AP32" s="396"/>
      <c r="AQ32" s="396"/>
      <c r="AR32" s="396"/>
      <c r="AS32" s="396"/>
      <c r="AT32" s="396"/>
      <c r="AU32" s="396"/>
      <c r="AV32" s="396"/>
      <c r="AW32" s="396"/>
      <c r="AX32" s="397"/>
      <c r="AY32" s="395">
        <f>AY31*4</f>
        <v>874473.60000000009</v>
      </c>
      <c r="AZ32" s="396"/>
      <c r="BA32" s="396"/>
      <c r="BB32" s="396"/>
      <c r="BC32" s="396"/>
      <c r="BD32" s="396"/>
      <c r="BE32" s="396"/>
      <c r="BF32" s="396"/>
      <c r="BG32" s="396"/>
      <c r="BH32" s="397"/>
    </row>
    <row r="33" spans="3:24" ht="19.5" customHeight="1" x14ac:dyDescent="0.25">
      <c r="C33" s="455" t="s">
        <v>280</v>
      </c>
      <c r="D33" s="456"/>
      <c r="E33" s="456"/>
      <c r="F33" s="456"/>
      <c r="G33" s="456"/>
      <c r="H33" s="456"/>
      <c r="I33" s="456"/>
      <c r="J33" s="456"/>
      <c r="K33" s="457"/>
      <c r="L33" s="458">
        <f>Schichtplanrechner!$P$17</f>
        <v>39</v>
      </c>
      <c r="M33" s="459"/>
      <c r="N33" s="460"/>
      <c r="O33" s="268"/>
    </row>
    <row r="34" spans="3:24" ht="19.5" customHeight="1" x14ac:dyDescent="0.25">
      <c r="C34" s="386" t="s">
        <v>246</v>
      </c>
      <c r="D34" s="387"/>
      <c r="E34" s="387"/>
      <c r="F34" s="387"/>
      <c r="G34" s="387"/>
      <c r="H34" s="387"/>
      <c r="I34" s="387"/>
      <c r="J34" s="387"/>
      <c r="K34" s="388"/>
      <c r="L34" s="389">
        <f>Schichtplanrechner!$P$23</f>
        <v>9.8000000000000007</v>
      </c>
      <c r="M34" s="390"/>
      <c r="N34" s="391"/>
      <c r="O34" s="268"/>
    </row>
    <row r="35" spans="3:24" ht="19.5" customHeight="1" x14ac:dyDescent="0.25">
      <c r="C35" s="386" t="s">
        <v>247</v>
      </c>
      <c r="D35" s="387"/>
      <c r="E35" s="387"/>
      <c r="F35" s="387"/>
      <c r="G35" s="387"/>
      <c r="H35" s="387"/>
      <c r="I35" s="387"/>
      <c r="J35" s="387"/>
      <c r="K35" s="388"/>
      <c r="L35" s="404">
        <f>Schichtplanrechner!$P$24</f>
        <v>0</v>
      </c>
      <c r="M35" s="405"/>
      <c r="N35" s="406"/>
      <c r="O35" s="268"/>
    </row>
    <row r="36" spans="3:24" ht="19.5" customHeight="1" x14ac:dyDescent="0.25">
      <c r="C36" s="386" t="s">
        <v>248</v>
      </c>
      <c r="D36" s="387"/>
      <c r="E36" s="387"/>
      <c r="F36" s="387"/>
      <c r="G36" s="387"/>
      <c r="H36" s="387"/>
      <c r="I36" s="387"/>
      <c r="J36" s="387"/>
      <c r="K36" s="388"/>
      <c r="L36" s="404">
        <f>Schichtplanrechner!$P$25</f>
        <v>0.5</v>
      </c>
      <c r="M36" s="405"/>
      <c r="N36" s="406"/>
      <c r="O36" s="268"/>
    </row>
    <row r="37" spans="3:24" ht="19.5" customHeight="1" x14ac:dyDescent="0.25">
      <c r="C37" s="386" t="s">
        <v>249</v>
      </c>
      <c r="D37" s="387"/>
      <c r="E37" s="387"/>
      <c r="F37" s="387"/>
      <c r="G37" s="387"/>
      <c r="H37" s="387"/>
      <c r="I37" s="387"/>
      <c r="J37" s="387"/>
      <c r="K37" s="388"/>
      <c r="L37" s="404">
        <f>Schichtplanrechner!$P$26</f>
        <v>0</v>
      </c>
      <c r="M37" s="405"/>
      <c r="N37" s="406"/>
    </row>
    <row r="38" spans="3:24" ht="19.5" customHeight="1" thickBot="1" x14ac:dyDescent="0.3">
      <c r="C38" s="398" t="s">
        <v>250</v>
      </c>
      <c r="D38" s="399"/>
      <c r="E38" s="399"/>
      <c r="F38" s="399"/>
      <c r="G38" s="399"/>
      <c r="H38" s="399"/>
      <c r="I38" s="399"/>
      <c r="J38" s="399"/>
      <c r="K38" s="400"/>
      <c r="L38" s="401">
        <f>Schichtplanrechner!$P$27</f>
        <v>1</v>
      </c>
      <c r="M38" s="402"/>
      <c r="N38" s="403"/>
    </row>
    <row r="39" spans="3:24" ht="19.5" customHeight="1" x14ac:dyDescent="0.25"/>
    <row r="40" spans="3:24" ht="19.5" customHeight="1" thickBot="1" x14ac:dyDescent="0.3">
      <c r="C40" s="245"/>
      <c r="D40" s="8"/>
      <c r="E40" s="8"/>
      <c r="F40" s="8"/>
      <c r="G40" s="8"/>
      <c r="H40" s="8"/>
      <c r="I40" s="8"/>
    </row>
    <row r="41" spans="3:24" ht="19.5" customHeight="1" x14ac:dyDescent="0.25">
      <c r="C41" s="443" t="s">
        <v>244</v>
      </c>
      <c r="D41" s="444"/>
      <c r="E41" s="444"/>
      <c r="F41" s="444"/>
      <c r="G41" s="444"/>
      <c r="H41" s="444"/>
      <c r="I41" s="444"/>
      <c r="J41" s="444"/>
      <c r="K41" s="444"/>
      <c r="L41" s="445"/>
      <c r="M41" s="449">
        <f>I15</f>
        <v>5</v>
      </c>
      <c r="N41" s="450"/>
      <c r="O41" s="450"/>
      <c r="P41" s="450"/>
      <c r="Q41" s="450"/>
      <c r="R41" s="450"/>
      <c r="S41" s="450"/>
      <c r="T41" s="450"/>
      <c r="U41" s="450"/>
      <c r="V41" s="450"/>
      <c r="W41" s="450"/>
      <c r="X41" s="451"/>
    </row>
    <row r="42" spans="3:24" ht="19.5" customHeight="1" x14ac:dyDescent="0.25">
      <c r="C42" s="386" t="s">
        <v>251</v>
      </c>
      <c r="D42" s="387"/>
      <c r="E42" s="387"/>
      <c r="F42" s="387"/>
      <c r="G42" s="387"/>
      <c r="H42" s="387"/>
      <c r="I42" s="387"/>
      <c r="J42" s="387"/>
      <c r="K42" s="387"/>
      <c r="L42" s="388"/>
      <c r="M42" s="414">
        <f>I13</f>
        <v>33.6</v>
      </c>
      <c r="N42" s="415"/>
      <c r="O42" s="415"/>
      <c r="P42" s="415"/>
      <c r="Q42" s="415"/>
      <c r="R42" s="415"/>
      <c r="S42" s="415"/>
      <c r="T42" s="415"/>
      <c r="U42" s="415"/>
      <c r="V42" s="415"/>
      <c r="W42" s="415"/>
      <c r="X42" s="416"/>
    </row>
    <row r="43" spans="3:24" ht="19.5" customHeight="1" thickBot="1" x14ac:dyDescent="0.3">
      <c r="C43" s="417" t="s">
        <v>283</v>
      </c>
      <c r="D43" s="418"/>
      <c r="E43" s="418"/>
      <c r="F43" s="418"/>
      <c r="G43" s="418"/>
      <c r="H43" s="418"/>
      <c r="I43" s="418"/>
      <c r="J43" s="418"/>
      <c r="K43" s="418"/>
      <c r="L43" s="419"/>
      <c r="M43" s="446" t="s">
        <v>252</v>
      </c>
      <c r="N43" s="447"/>
      <c r="O43" s="447"/>
      <c r="P43" s="448"/>
      <c r="Q43" s="446" t="s">
        <v>32</v>
      </c>
      <c r="R43" s="447"/>
      <c r="S43" s="447"/>
      <c r="T43" s="448"/>
      <c r="U43" s="446" t="s">
        <v>33</v>
      </c>
      <c r="V43" s="447"/>
      <c r="W43" s="447"/>
      <c r="X43" s="448"/>
    </row>
    <row r="44" spans="3:24" ht="20.25" customHeight="1" thickBot="1" x14ac:dyDescent="0.3">
      <c r="C44" s="424"/>
      <c r="D44" s="425"/>
      <c r="E44" s="425"/>
      <c r="F44" s="425"/>
      <c r="G44" s="425"/>
      <c r="H44" s="425"/>
      <c r="I44" s="425"/>
      <c r="J44" s="425"/>
      <c r="K44" s="425"/>
      <c r="L44" s="426"/>
      <c r="M44" s="420" t="s">
        <v>253</v>
      </c>
      <c r="N44" s="421"/>
      <c r="O44" s="422" t="s">
        <v>254</v>
      </c>
      <c r="P44" s="423"/>
      <c r="Q44" s="420" t="s">
        <v>253</v>
      </c>
      <c r="R44" s="421"/>
      <c r="S44" s="422" t="s">
        <v>254</v>
      </c>
      <c r="T44" s="423"/>
      <c r="U44" s="420" t="s">
        <v>253</v>
      </c>
      <c r="V44" s="421"/>
      <c r="W44" s="422" t="s">
        <v>254</v>
      </c>
      <c r="X44" s="423"/>
    </row>
    <row r="45" spans="3:24" ht="20.25" customHeight="1" x14ac:dyDescent="0.25">
      <c r="C45" s="427" t="s">
        <v>0</v>
      </c>
      <c r="D45" s="428"/>
      <c r="E45" s="428"/>
      <c r="F45" s="428"/>
      <c r="G45" s="428"/>
      <c r="H45" s="428"/>
      <c r="I45" s="428"/>
      <c r="J45" s="428"/>
      <c r="K45" s="428"/>
      <c r="L45" s="429"/>
      <c r="M45" s="410">
        <v>5</v>
      </c>
      <c r="N45" s="411"/>
      <c r="O45" s="412">
        <v>8</v>
      </c>
      <c r="P45" s="413"/>
      <c r="Q45" s="410">
        <v>1</v>
      </c>
      <c r="R45" s="411"/>
      <c r="S45" s="412">
        <v>8</v>
      </c>
      <c r="T45" s="413"/>
      <c r="U45" s="410">
        <v>1</v>
      </c>
      <c r="V45" s="411"/>
      <c r="W45" s="412">
        <v>8</v>
      </c>
      <c r="X45" s="413"/>
    </row>
    <row r="46" spans="3:24" ht="20.25" customHeight="1" x14ac:dyDescent="0.25">
      <c r="C46" s="386" t="s">
        <v>1</v>
      </c>
      <c r="D46" s="387"/>
      <c r="E46" s="387"/>
      <c r="F46" s="387"/>
      <c r="G46" s="387"/>
      <c r="H46" s="387"/>
      <c r="I46" s="387"/>
      <c r="J46" s="387"/>
      <c r="K46" s="387"/>
      <c r="L46" s="388"/>
      <c r="M46" s="474">
        <v>5</v>
      </c>
      <c r="N46" s="475"/>
      <c r="O46" s="484">
        <v>8</v>
      </c>
      <c r="P46" s="485"/>
      <c r="Q46" s="474">
        <v>1</v>
      </c>
      <c r="R46" s="475"/>
      <c r="S46" s="484">
        <v>8</v>
      </c>
      <c r="T46" s="485"/>
      <c r="U46" s="474">
        <v>1</v>
      </c>
      <c r="V46" s="475"/>
      <c r="W46" s="484">
        <v>8</v>
      </c>
      <c r="X46" s="485"/>
    </row>
    <row r="47" spans="3:24" ht="20.25" customHeight="1" thickBot="1" x14ac:dyDescent="0.3">
      <c r="C47" s="398" t="s">
        <v>2</v>
      </c>
      <c r="D47" s="399"/>
      <c r="E47" s="399"/>
      <c r="F47" s="399"/>
      <c r="G47" s="399"/>
      <c r="H47" s="399"/>
      <c r="I47" s="399"/>
      <c r="J47" s="399"/>
      <c r="K47" s="399"/>
      <c r="L47" s="400"/>
      <c r="M47" s="464">
        <v>5</v>
      </c>
      <c r="N47" s="465"/>
      <c r="O47" s="462">
        <v>8</v>
      </c>
      <c r="P47" s="463"/>
      <c r="Q47" s="464">
        <v>1</v>
      </c>
      <c r="R47" s="465"/>
      <c r="S47" s="462">
        <v>8</v>
      </c>
      <c r="T47" s="463"/>
      <c r="U47" s="464">
        <v>1</v>
      </c>
      <c r="V47" s="465"/>
      <c r="W47" s="462">
        <v>8</v>
      </c>
      <c r="X47" s="463"/>
    </row>
    <row r="48" spans="3:24" ht="20.25" customHeight="1" thickBot="1" x14ac:dyDescent="0.3">
      <c r="C48" s="438" t="s">
        <v>275</v>
      </c>
      <c r="D48" s="439"/>
      <c r="E48" s="439"/>
      <c r="F48" s="439"/>
      <c r="G48" s="439"/>
      <c r="H48" s="439"/>
      <c r="I48" s="439"/>
      <c r="J48" s="439"/>
      <c r="K48" s="439"/>
      <c r="L48" s="440"/>
      <c r="M48" s="441">
        <f>SUM(M45:N47)</f>
        <v>15</v>
      </c>
      <c r="N48" s="442"/>
      <c r="O48" s="432">
        <f>SUM(O45:P47)</f>
        <v>24</v>
      </c>
      <c r="P48" s="466"/>
      <c r="Q48" s="441">
        <f>SUM(Q45:R47)</f>
        <v>3</v>
      </c>
      <c r="R48" s="442"/>
      <c r="S48" s="432">
        <f>SUM(S45:T47)</f>
        <v>24</v>
      </c>
      <c r="T48" s="466"/>
      <c r="U48" s="441">
        <f>SUM(U45:V47)</f>
        <v>3</v>
      </c>
      <c r="V48" s="442"/>
      <c r="W48" s="432">
        <f>SUM(W45:X47)</f>
        <v>24</v>
      </c>
      <c r="X48" s="466"/>
    </row>
    <row r="49" ht="20.25" customHeight="1" x14ac:dyDescent="0.25"/>
    <row r="50" ht="20.25" customHeight="1" x14ac:dyDescent="0.25"/>
    <row r="51" ht="20.25" customHeight="1" x14ac:dyDescent="0.25"/>
    <row r="52" ht="20.25" customHeight="1" x14ac:dyDescent="0.25"/>
    <row r="53" ht="20.25" customHeight="1" x14ac:dyDescent="0.25"/>
    <row r="54" ht="20.25" customHeight="1" x14ac:dyDescent="0.25"/>
    <row r="55" ht="20.25" customHeight="1" x14ac:dyDescent="0.25"/>
    <row r="56" ht="20.25" customHeight="1" x14ac:dyDescent="0.25"/>
    <row r="57" ht="20.25" customHeight="1" x14ac:dyDescent="0.25"/>
  </sheetData>
  <customSheetViews>
    <customSheetView guid="{585B02F6-D04E-40B0-9C3D-EA9FC2F8BE0E}" scale="85" showGridLines="0" topLeftCell="A8">
      <selection activeCell="CA9" sqref="CA9"/>
      <pageMargins left="0.7" right="0.7" top="0.78740157499999996" bottom="0.78740157499999996" header="0.3" footer="0.3"/>
      <pageSetup paperSize="9" orientation="portrait" r:id="rId1"/>
    </customSheetView>
    <customSheetView guid="{A3C78327-8DE4-4FA3-9639-BE4895212F26}" scale="85" showGridLines="0" topLeftCell="A8">
      <selection activeCell="CA9" sqref="CA9"/>
      <pageMargins left="0.7" right="0.7" top="0.78740157499999996" bottom="0.78740157499999996" header="0.3" footer="0.3"/>
      <pageSetup paperSize="9" orientation="portrait" r:id="rId2"/>
    </customSheetView>
  </customSheetViews>
  <mergeCells count="118">
    <mergeCell ref="BN3:BT3"/>
    <mergeCell ref="X3:AD3"/>
    <mergeCell ref="AE3:AK3"/>
    <mergeCell ref="AL3:AR3"/>
    <mergeCell ref="AS3:AY3"/>
    <mergeCell ref="AZ3:BF3"/>
    <mergeCell ref="D21:I22"/>
    <mergeCell ref="AO21:AX21"/>
    <mergeCell ref="AY21:BH21"/>
    <mergeCell ref="AO22:AX22"/>
    <mergeCell ref="AY22:BH22"/>
    <mergeCell ref="I13:J13"/>
    <mergeCell ref="C3:I3"/>
    <mergeCell ref="J3:P3"/>
    <mergeCell ref="Q3:W3"/>
    <mergeCell ref="C13:H13"/>
    <mergeCell ref="AO13:AX13"/>
    <mergeCell ref="AY13:BH13"/>
    <mergeCell ref="AO14:AX14"/>
    <mergeCell ref="AY14:BH14"/>
    <mergeCell ref="AO15:AX15"/>
    <mergeCell ref="AY15:BH15"/>
    <mergeCell ref="BG3:BM3"/>
    <mergeCell ref="AO16:AX16"/>
    <mergeCell ref="AY16:BH16"/>
    <mergeCell ref="C17:I17"/>
    <mergeCell ref="J17:P17"/>
    <mergeCell ref="AO17:AX17"/>
    <mergeCell ref="AY17:BH17"/>
    <mergeCell ref="AY23:BH23"/>
    <mergeCell ref="AO24:AX24"/>
    <mergeCell ref="AY24:BH24"/>
    <mergeCell ref="D19:I19"/>
    <mergeCell ref="K19:P22"/>
    <mergeCell ref="D20:I20"/>
    <mergeCell ref="D23:I24"/>
    <mergeCell ref="K23:P25"/>
    <mergeCell ref="AO25:AX25"/>
    <mergeCell ref="AY25:BH25"/>
    <mergeCell ref="AO18:AX18"/>
    <mergeCell ref="AY18:BH18"/>
    <mergeCell ref="AO19:AX19"/>
    <mergeCell ref="AY19:BH19"/>
    <mergeCell ref="AO20:AX20"/>
    <mergeCell ref="AY20:BH20"/>
    <mergeCell ref="AO31:AX31"/>
    <mergeCell ref="AY31:BH31"/>
    <mergeCell ref="AO23:AX23"/>
    <mergeCell ref="W44:X44"/>
    <mergeCell ref="U44:V44"/>
    <mergeCell ref="S44:T44"/>
    <mergeCell ref="Q44:R44"/>
    <mergeCell ref="O44:P44"/>
    <mergeCell ref="M44:N44"/>
    <mergeCell ref="AO32:AX32"/>
    <mergeCell ref="AY32:BH32"/>
    <mergeCell ref="AO26:AX26"/>
    <mergeCell ref="AY26:BH26"/>
    <mergeCell ref="AO27:AX27"/>
    <mergeCell ref="AY27:BH27"/>
    <mergeCell ref="AO28:AX28"/>
    <mergeCell ref="AY28:BH28"/>
    <mergeCell ref="AO29:AX29"/>
    <mergeCell ref="AY29:BH29"/>
    <mergeCell ref="AO30:AX30"/>
    <mergeCell ref="AY30:BH30"/>
    <mergeCell ref="K26:P28"/>
    <mergeCell ref="C33:K33"/>
    <mergeCell ref="L33:N33"/>
    <mergeCell ref="C44:L44"/>
    <mergeCell ref="C37:K37"/>
    <mergeCell ref="L37:N37"/>
    <mergeCell ref="C38:K38"/>
    <mergeCell ref="L38:N38"/>
    <mergeCell ref="C34:K34"/>
    <mergeCell ref="L34:N34"/>
    <mergeCell ref="C35:K35"/>
    <mergeCell ref="L35:N35"/>
    <mergeCell ref="C36:K36"/>
    <mergeCell ref="L36:N36"/>
    <mergeCell ref="C41:L41"/>
    <mergeCell ref="U45:V45"/>
    <mergeCell ref="W45:X45"/>
    <mergeCell ref="C46:L46"/>
    <mergeCell ref="M46:N46"/>
    <mergeCell ref="O46:P46"/>
    <mergeCell ref="Q46:R46"/>
    <mergeCell ref="S46:T46"/>
    <mergeCell ref="U46:V46"/>
    <mergeCell ref="W46:X46"/>
    <mergeCell ref="C45:L45"/>
    <mergeCell ref="M45:N45"/>
    <mergeCell ref="O45:P45"/>
    <mergeCell ref="Q45:R45"/>
    <mergeCell ref="S45:T45"/>
    <mergeCell ref="C48:L48"/>
    <mergeCell ref="M48:N48"/>
    <mergeCell ref="O48:P48"/>
    <mergeCell ref="Q48:R48"/>
    <mergeCell ref="S48:T48"/>
    <mergeCell ref="U47:V47"/>
    <mergeCell ref="W47:X47"/>
    <mergeCell ref="C47:L47"/>
    <mergeCell ref="M47:N47"/>
    <mergeCell ref="O47:P47"/>
    <mergeCell ref="Q47:R47"/>
    <mergeCell ref="S47:T47"/>
    <mergeCell ref="U48:V48"/>
    <mergeCell ref="W48:X48"/>
    <mergeCell ref="L32:N32"/>
    <mergeCell ref="C32:K32"/>
    <mergeCell ref="U43:X43"/>
    <mergeCell ref="Q43:T43"/>
    <mergeCell ref="M43:P43"/>
    <mergeCell ref="M41:X41"/>
    <mergeCell ref="C42:L42"/>
    <mergeCell ref="M42:X42"/>
    <mergeCell ref="C43:L43"/>
  </mergeCells>
  <pageMargins left="0.7" right="0.7" top="0.78740157499999996" bottom="0.78740157499999996"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65"/>
  <sheetViews>
    <sheetView showGridLines="0" zoomScale="85" zoomScaleNormal="85" workbookViewId="0">
      <selection activeCell="AL8" sqref="AL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1" ht="36" customHeight="1" x14ac:dyDescent="0.35">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row>
    <row r="2" spans="2:61" ht="21" customHeight="1" thickBot="1" x14ac:dyDescent="0.4">
      <c r="C2" s="51" t="s">
        <v>97</v>
      </c>
      <c r="U2" s="27"/>
      <c r="V2" s="27"/>
      <c r="W2" s="27"/>
      <c r="X2" s="334"/>
      <c r="Y2" s="334"/>
      <c r="Z2" s="334"/>
      <c r="AA2" s="334"/>
      <c r="AB2" s="334"/>
      <c r="AC2" s="334"/>
      <c r="AD2" s="334"/>
      <c r="AE2" s="334"/>
      <c r="AF2" s="334"/>
      <c r="AG2" s="334"/>
      <c r="AH2" s="334"/>
      <c r="AI2" s="334"/>
      <c r="AJ2" s="334"/>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row>
    <row r="3" spans="2:61" ht="15.75" thickBot="1" x14ac:dyDescent="0.3">
      <c r="B3" s="26"/>
      <c r="C3" s="366" t="s">
        <v>96</v>
      </c>
      <c r="D3" s="367"/>
      <c r="E3" s="367"/>
      <c r="F3" s="367"/>
      <c r="G3" s="367"/>
      <c r="H3" s="367"/>
      <c r="I3" s="367"/>
      <c r="J3" s="366" t="s">
        <v>95</v>
      </c>
      <c r="K3" s="367"/>
      <c r="L3" s="367"/>
      <c r="M3" s="367"/>
      <c r="N3" s="367"/>
      <c r="O3" s="367"/>
      <c r="P3" s="368"/>
      <c r="Q3" s="27"/>
      <c r="R3" s="50" t="s">
        <v>94</v>
      </c>
      <c r="S3" s="50" t="s">
        <v>94</v>
      </c>
      <c r="T3" s="327"/>
      <c r="U3" s="273"/>
      <c r="V3" s="273"/>
      <c r="W3" s="273"/>
      <c r="X3" s="334"/>
      <c r="Y3" s="337"/>
      <c r="Z3" s="337"/>
      <c r="AA3" s="337"/>
      <c r="AB3" s="338"/>
      <c r="AC3" s="338"/>
      <c r="AD3" s="338"/>
      <c r="AE3" s="361"/>
      <c r="AF3" s="361"/>
      <c r="AG3" s="361"/>
      <c r="AH3" s="361"/>
      <c r="AI3" s="361"/>
      <c r="AJ3" s="361"/>
      <c r="AK3" s="361"/>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row>
    <row r="4" spans="2:61"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27"/>
      <c r="R4" s="46" t="s">
        <v>34</v>
      </c>
      <c r="S4" s="45" t="s">
        <v>35</v>
      </c>
      <c r="T4" s="319"/>
      <c r="U4" s="127"/>
      <c r="V4" s="308"/>
      <c r="W4" s="308"/>
      <c r="X4" s="334"/>
      <c r="Y4" s="335"/>
      <c r="Z4" s="335"/>
      <c r="AA4" s="335"/>
      <c r="AB4" s="335"/>
      <c r="AC4" s="335"/>
      <c r="AD4" s="335"/>
      <c r="AE4" s="335"/>
      <c r="AF4" s="335"/>
      <c r="AG4" s="335"/>
      <c r="AH4" s="335"/>
      <c r="AI4" s="335"/>
      <c r="AJ4" s="335"/>
      <c r="AK4" s="335"/>
      <c r="AL4" s="334"/>
      <c r="AM4" s="335"/>
      <c r="AN4" s="335"/>
      <c r="AO4" s="335"/>
      <c r="AP4" s="336"/>
      <c r="AQ4" s="333"/>
      <c r="AR4" s="333"/>
      <c r="AS4" s="333"/>
      <c r="AT4" s="333"/>
      <c r="AU4" s="333"/>
      <c r="AV4" s="333"/>
      <c r="AW4" s="333"/>
      <c r="AX4" s="333"/>
      <c r="AY4" s="333"/>
      <c r="AZ4" s="333"/>
      <c r="BA4" s="333"/>
      <c r="BB4" s="333"/>
      <c r="BC4" s="333"/>
      <c r="BD4" s="333"/>
      <c r="BE4" s="333"/>
      <c r="BF4" s="333"/>
      <c r="BG4" s="333"/>
      <c r="BH4" s="333"/>
      <c r="BI4" s="333"/>
    </row>
    <row r="5" spans="2:61" ht="14.45" thickBot="1" x14ac:dyDescent="0.4">
      <c r="B5" s="298" t="s">
        <v>37</v>
      </c>
      <c r="C5" s="43" t="s">
        <v>34</v>
      </c>
      <c r="D5" s="42" t="s">
        <v>34</v>
      </c>
      <c r="E5" s="42" t="s">
        <v>34</v>
      </c>
      <c r="F5" s="42" t="s">
        <v>34</v>
      </c>
      <c r="G5" s="42" t="s">
        <v>34</v>
      </c>
      <c r="H5" s="38"/>
      <c r="I5" s="41"/>
      <c r="J5" s="40" t="s">
        <v>35</v>
      </c>
      <c r="K5" s="39" t="s">
        <v>35</v>
      </c>
      <c r="L5" s="39" t="s">
        <v>35</v>
      </c>
      <c r="M5" s="39" t="s">
        <v>35</v>
      </c>
      <c r="N5" s="39" t="s">
        <v>35</v>
      </c>
      <c r="O5" s="38"/>
      <c r="P5" s="37"/>
      <c r="Q5" s="27"/>
      <c r="R5" s="26">
        <f>COUNTIF($C5:$P5,"F")</f>
        <v>5</v>
      </c>
      <c r="S5" s="26">
        <f>COUNTIF($C5:$P5,"S")</f>
        <v>5</v>
      </c>
      <c r="T5" s="328"/>
      <c r="U5" s="127"/>
      <c r="V5" s="127"/>
      <c r="W5" s="127"/>
      <c r="X5" s="334"/>
      <c r="Y5" s="335"/>
      <c r="Z5" s="335"/>
      <c r="AA5" s="335"/>
      <c r="AB5" s="335"/>
      <c r="AC5" s="335"/>
      <c r="AD5" s="335"/>
      <c r="AE5" s="335"/>
      <c r="AF5" s="335"/>
      <c r="AG5" s="335"/>
      <c r="AH5" s="335"/>
      <c r="AI5" s="335"/>
      <c r="AJ5" s="335"/>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row>
    <row r="6" spans="2:61" ht="14.45" thickBot="1" x14ac:dyDescent="0.4">
      <c r="B6" s="298" t="s">
        <v>38</v>
      </c>
      <c r="C6" s="35" t="s">
        <v>35</v>
      </c>
      <c r="D6" s="34" t="s">
        <v>35</v>
      </c>
      <c r="E6" s="34" t="s">
        <v>35</v>
      </c>
      <c r="F6" s="34" t="s">
        <v>35</v>
      </c>
      <c r="G6" s="34" t="s">
        <v>35</v>
      </c>
      <c r="H6" s="33"/>
      <c r="I6" s="32"/>
      <c r="J6" s="31" t="s">
        <v>34</v>
      </c>
      <c r="K6" s="30" t="s">
        <v>34</v>
      </c>
      <c r="L6" s="30" t="s">
        <v>34</v>
      </c>
      <c r="M6" s="30" t="s">
        <v>34</v>
      </c>
      <c r="N6" s="30" t="s">
        <v>34</v>
      </c>
      <c r="O6" s="29"/>
      <c r="P6" s="28"/>
      <c r="Q6" s="27"/>
      <c r="R6" s="26">
        <f>COUNTIF($C6:$P6,"F")</f>
        <v>5</v>
      </c>
      <c r="S6" s="26">
        <f>COUNTIF($C6:$P6,"S")</f>
        <v>5</v>
      </c>
      <c r="T6" s="328"/>
      <c r="U6" s="308"/>
      <c r="V6" s="127"/>
      <c r="W6" s="127"/>
      <c r="X6" s="335"/>
      <c r="Y6" s="335"/>
      <c r="Z6" s="335"/>
      <c r="AA6" s="335"/>
      <c r="AB6" s="335"/>
      <c r="AC6" s="335"/>
      <c r="AD6" s="335"/>
      <c r="AE6" s="335"/>
      <c r="AF6" s="335"/>
      <c r="AG6" s="335"/>
      <c r="AH6" s="335"/>
      <c r="AI6" s="335"/>
      <c r="AJ6" s="335"/>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row>
    <row r="7" spans="2:61" s="78" customFormat="1" ht="14.1" x14ac:dyDescent="0.35">
      <c r="B7" s="308"/>
      <c r="C7" s="127"/>
      <c r="D7" s="127"/>
      <c r="E7" s="308"/>
      <c r="F7" s="127"/>
      <c r="G7" s="308"/>
      <c r="H7" s="308"/>
      <c r="I7" s="308"/>
      <c r="J7" s="308"/>
      <c r="K7" s="127"/>
      <c r="L7" s="127"/>
      <c r="M7" s="308"/>
      <c r="N7" s="127"/>
      <c r="O7" s="308"/>
      <c r="P7" s="308"/>
      <c r="Q7" s="127"/>
      <c r="R7" s="127"/>
      <c r="S7" s="127"/>
      <c r="T7" s="127"/>
      <c r="U7" s="308"/>
      <c r="V7" s="127"/>
      <c r="W7" s="308"/>
      <c r="X7" s="335"/>
      <c r="Y7" s="335"/>
      <c r="Z7" s="335"/>
      <c r="AA7" s="335"/>
      <c r="AB7" s="335"/>
      <c r="AC7" s="335"/>
      <c r="AD7" s="335"/>
      <c r="AE7" s="335"/>
      <c r="AF7" s="335"/>
      <c r="AG7" s="335"/>
      <c r="AH7" s="335"/>
      <c r="AI7" s="335"/>
      <c r="AJ7" s="335"/>
      <c r="AK7" s="335"/>
      <c r="AL7" s="339"/>
      <c r="AM7" s="336"/>
      <c r="AN7" s="336"/>
      <c r="AO7" s="336"/>
      <c r="AP7" s="333"/>
      <c r="AQ7" s="339"/>
      <c r="AR7" s="339"/>
      <c r="AS7" s="339"/>
      <c r="AT7" s="339"/>
      <c r="AU7" s="339"/>
      <c r="AV7" s="339"/>
      <c r="AW7" s="339"/>
      <c r="AX7" s="339"/>
      <c r="AY7" s="339"/>
      <c r="AZ7" s="339"/>
      <c r="BA7" s="339"/>
      <c r="BB7" s="339"/>
      <c r="BC7" s="339"/>
      <c r="BD7" s="339"/>
      <c r="BE7" s="339"/>
      <c r="BF7" s="339"/>
      <c r="BG7" s="339"/>
      <c r="BH7" s="339"/>
      <c r="BI7" s="339"/>
    </row>
    <row r="8" spans="2:61" ht="19.5" customHeight="1" x14ac:dyDescent="0.25">
      <c r="B8" s="308"/>
      <c r="C8" s="272" t="s">
        <v>282</v>
      </c>
      <c r="D8" s="127"/>
      <c r="E8" s="127"/>
      <c r="F8" s="127"/>
      <c r="G8" s="127"/>
      <c r="H8" s="308"/>
      <c r="I8" s="308"/>
      <c r="J8" s="127"/>
      <c r="K8" s="127"/>
      <c r="L8" s="127"/>
      <c r="M8" s="127"/>
      <c r="N8" s="127"/>
      <c r="O8" s="127"/>
      <c r="P8" s="127"/>
      <c r="Q8" s="308"/>
      <c r="R8" s="308"/>
      <c r="S8" s="308"/>
      <c r="T8" s="308"/>
      <c r="U8" s="308"/>
      <c r="V8" s="127"/>
      <c r="W8" s="127"/>
      <c r="X8" s="308"/>
      <c r="Y8" s="26"/>
      <c r="Z8" s="26"/>
      <c r="AA8" s="26"/>
      <c r="AB8" s="27"/>
      <c r="AE8" s="245" t="s">
        <v>276</v>
      </c>
      <c r="AF8" s="296"/>
      <c r="AG8" s="296"/>
      <c r="AH8" s="296"/>
      <c r="AI8" s="296"/>
      <c r="AJ8" s="296"/>
      <c r="AK8" s="296"/>
    </row>
    <row r="9" spans="2:61" s="78" customFormat="1" ht="15.75" customHeight="1" thickBot="1" x14ac:dyDescent="0.4">
      <c r="B9" s="308"/>
      <c r="C9" s="127"/>
      <c r="D9" s="127"/>
      <c r="E9" s="308"/>
      <c r="F9" s="127"/>
      <c r="G9" s="308"/>
      <c r="H9" s="308"/>
      <c r="I9" s="308"/>
      <c r="J9" s="308"/>
      <c r="K9" s="127"/>
      <c r="L9" s="127"/>
      <c r="M9" s="308"/>
      <c r="N9" s="127"/>
      <c r="O9" s="308"/>
      <c r="P9" s="308"/>
      <c r="Q9" s="127"/>
      <c r="R9" s="127"/>
      <c r="S9" s="127"/>
      <c r="T9" s="127"/>
      <c r="U9" s="308"/>
      <c r="V9" s="127"/>
      <c r="W9" s="308"/>
      <c r="X9" s="308"/>
      <c r="Y9" s="127"/>
      <c r="Z9" s="127"/>
      <c r="AA9" s="127"/>
      <c r="AB9" s="127"/>
      <c r="AC9" s="127"/>
      <c r="AD9" s="127"/>
      <c r="AE9" s="247"/>
      <c r="AO9" s="263" t="s">
        <v>52</v>
      </c>
      <c r="AP9" s="248"/>
      <c r="AQ9" s="248"/>
      <c r="AR9" s="248"/>
      <c r="AS9" s="248"/>
      <c r="AT9" s="263"/>
      <c r="AY9" s="263" t="s">
        <v>278</v>
      </c>
      <c r="AZ9" s="248"/>
      <c r="BA9" s="248"/>
      <c r="BB9" s="248"/>
      <c r="BC9" s="248"/>
      <c r="BD9" s="248"/>
    </row>
    <row r="10" spans="2:61" s="78" customFormat="1" ht="19.5" customHeight="1" x14ac:dyDescent="0.35">
      <c r="B10" s="308"/>
      <c r="C10" s="362" t="s">
        <v>242</v>
      </c>
      <c r="D10" s="362"/>
      <c r="E10" s="362"/>
      <c r="F10" s="362"/>
      <c r="G10" s="362"/>
      <c r="H10" s="362"/>
      <c r="I10" s="308">
        <v>40</v>
      </c>
      <c r="J10" s="308"/>
      <c r="K10" s="127"/>
      <c r="L10" s="127"/>
      <c r="M10" s="308"/>
      <c r="N10" s="127"/>
      <c r="O10" s="308"/>
      <c r="P10" s="308"/>
      <c r="Q10" s="127"/>
      <c r="R10" s="127"/>
      <c r="S10" s="127"/>
      <c r="T10" s="127"/>
      <c r="U10" s="308"/>
      <c r="V10" s="127"/>
      <c r="W10" s="308"/>
      <c r="X10" s="308"/>
      <c r="Y10" s="127"/>
      <c r="Z10" s="127"/>
      <c r="AA10" s="127"/>
      <c r="AB10" s="127"/>
      <c r="AC10" s="127"/>
      <c r="AD10" s="127"/>
      <c r="AE10" s="274" t="s">
        <v>255</v>
      </c>
      <c r="AF10" s="275"/>
      <c r="AG10" s="275"/>
      <c r="AH10" s="275"/>
      <c r="AI10" s="275"/>
      <c r="AJ10" s="275"/>
      <c r="AK10" s="275"/>
      <c r="AL10" s="275"/>
      <c r="AM10" s="275"/>
      <c r="AN10" s="276"/>
      <c r="AO10" s="363">
        <f>$L20*$L22*$M30</f>
        <v>11368.000000000002</v>
      </c>
      <c r="AP10" s="364"/>
      <c r="AQ10" s="364"/>
      <c r="AR10" s="364"/>
      <c r="AS10" s="364"/>
      <c r="AT10" s="364"/>
      <c r="AU10" s="364"/>
      <c r="AV10" s="364"/>
      <c r="AW10" s="364"/>
      <c r="AX10" s="365"/>
      <c r="AY10" s="363">
        <f>$L21*$L22*$M30</f>
        <v>15288.000000000002</v>
      </c>
      <c r="AZ10" s="364"/>
      <c r="BA10" s="364"/>
      <c r="BB10" s="364"/>
      <c r="BC10" s="364"/>
      <c r="BD10" s="364"/>
      <c r="BE10" s="364"/>
      <c r="BF10" s="364"/>
      <c r="BG10" s="364"/>
      <c r="BH10" s="365"/>
    </row>
    <row r="11" spans="2:61" ht="19.5" customHeight="1" x14ac:dyDescent="0.25">
      <c r="C11" s="307" t="s">
        <v>243</v>
      </c>
      <c r="I11" s="26">
        <v>2</v>
      </c>
      <c r="AE11" s="277" t="s">
        <v>256</v>
      </c>
      <c r="AF11" s="278"/>
      <c r="AG11" s="278"/>
      <c r="AH11" s="278"/>
      <c r="AI11" s="278"/>
      <c r="AJ11" s="278"/>
      <c r="AK11" s="278"/>
      <c r="AL11" s="278"/>
      <c r="AM11" s="278"/>
      <c r="AN11" s="279"/>
      <c r="AO11" s="372">
        <f>$L22*$L23</f>
        <v>0</v>
      </c>
      <c r="AP11" s="373"/>
      <c r="AQ11" s="373"/>
      <c r="AR11" s="373"/>
      <c r="AS11" s="373"/>
      <c r="AT11" s="373"/>
      <c r="AU11" s="373"/>
      <c r="AV11" s="373"/>
      <c r="AW11" s="373"/>
      <c r="AX11" s="374"/>
      <c r="AY11" s="372">
        <f>$L22*$L23</f>
        <v>0</v>
      </c>
      <c r="AZ11" s="373"/>
      <c r="BA11" s="373"/>
      <c r="BB11" s="373"/>
      <c r="BC11" s="373"/>
      <c r="BD11" s="373"/>
      <c r="BE11" s="373"/>
      <c r="BF11" s="373"/>
      <c r="BG11" s="373"/>
      <c r="BH11" s="374"/>
    </row>
    <row r="12" spans="2:61" ht="19.5" customHeight="1" x14ac:dyDescent="0.25">
      <c r="C12" s="307" t="s">
        <v>244</v>
      </c>
      <c r="I12" s="26">
        <v>2</v>
      </c>
      <c r="AE12" s="277" t="s">
        <v>257</v>
      </c>
      <c r="AF12" s="278"/>
      <c r="AG12" s="278"/>
      <c r="AH12" s="278"/>
      <c r="AI12" s="278"/>
      <c r="AJ12" s="278"/>
      <c r="AK12" s="278"/>
      <c r="AL12" s="278"/>
      <c r="AM12" s="278"/>
      <c r="AN12" s="279"/>
      <c r="AO12" s="375">
        <f>$M34+$Q34+$U34</f>
        <v>5</v>
      </c>
      <c r="AP12" s="376"/>
      <c r="AQ12" s="376"/>
      <c r="AR12" s="376"/>
      <c r="AS12" s="376"/>
      <c r="AT12" s="376"/>
      <c r="AU12" s="376"/>
      <c r="AV12" s="376"/>
      <c r="AW12" s="376"/>
      <c r="AX12" s="377"/>
      <c r="AY12" s="375">
        <f>$M34+$Q34+$U34</f>
        <v>5</v>
      </c>
      <c r="AZ12" s="376"/>
      <c r="BA12" s="376"/>
      <c r="BB12" s="376"/>
      <c r="BC12" s="376"/>
      <c r="BD12" s="376"/>
      <c r="BE12" s="376"/>
      <c r="BF12" s="376"/>
      <c r="BG12" s="376"/>
      <c r="BH12" s="377"/>
    </row>
    <row r="13" spans="2:61" ht="19.5" customHeight="1" thickBot="1" x14ac:dyDescent="0.3">
      <c r="C13" s="125"/>
      <c r="AE13" s="280" t="s">
        <v>258</v>
      </c>
      <c r="AF13" s="281"/>
      <c r="AG13" s="281"/>
      <c r="AH13" s="281"/>
      <c r="AI13" s="281"/>
      <c r="AJ13" s="281"/>
      <c r="AK13" s="281"/>
      <c r="AL13" s="281"/>
      <c r="AM13" s="281"/>
      <c r="AN13" s="282"/>
      <c r="AO13" s="378">
        <f>$M34*$O34+$Q34*$S34+$U34*$W34</f>
        <v>40</v>
      </c>
      <c r="AP13" s="379"/>
      <c r="AQ13" s="379"/>
      <c r="AR13" s="379"/>
      <c r="AS13" s="379"/>
      <c r="AT13" s="379"/>
      <c r="AU13" s="379"/>
      <c r="AV13" s="379"/>
      <c r="AW13" s="379"/>
      <c r="AX13" s="380"/>
      <c r="AY13" s="378">
        <f>$M34*$O34+$Q34*$S34+$U34*$W34</f>
        <v>40</v>
      </c>
      <c r="AZ13" s="379"/>
      <c r="BA13" s="379"/>
      <c r="BB13" s="379"/>
      <c r="BC13" s="379"/>
      <c r="BD13" s="379"/>
      <c r="BE13" s="379"/>
      <c r="BF13" s="379"/>
      <c r="BG13" s="379"/>
      <c r="BH13" s="380"/>
    </row>
    <row r="14" spans="2:61" ht="19.5" customHeight="1" thickTop="1" x14ac:dyDescent="0.25">
      <c r="C14" s="384" t="s">
        <v>140</v>
      </c>
      <c r="D14" s="384"/>
      <c r="E14" s="384"/>
      <c r="F14" s="384"/>
      <c r="G14" s="384"/>
      <c r="H14" s="384"/>
      <c r="I14" s="385"/>
      <c r="J14" s="384" t="s">
        <v>132</v>
      </c>
      <c r="K14" s="384"/>
      <c r="L14" s="384"/>
      <c r="M14" s="384"/>
      <c r="N14" s="384"/>
      <c r="O14" s="384"/>
      <c r="P14" s="384"/>
      <c r="AE14" s="283" t="s">
        <v>259</v>
      </c>
      <c r="AF14" s="284"/>
      <c r="AG14" s="284"/>
      <c r="AH14" s="284"/>
      <c r="AI14" s="284"/>
      <c r="AJ14" s="284"/>
      <c r="AK14" s="284"/>
      <c r="AL14" s="284"/>
      <c r="AM14" s="284"/>
      <c r="AN14" s="285"/>
      <c r="AO14" s="369">
        <f>IF($M$30="",0,(($L$20/$M$29*($M34*$O34+$Q34*$S34+$U34*$W34))*AO11))</f>
        <v>0</v>
      </c>
      <c r="AP14" s="370"/>
      <c r="AQ14" s="370"/>
      <c r="AR14" s="370"/>
      <c r="AS14" s="370"/>
      <c r="AT14" s="370"/>
      <c r="AU14" s="370"/>
      <c r="AV14" s="370"/>
      <c r="AW14" s="370"/>
      <c r="AX14" s="371"/>
      <c r="AY14" s="369">
        <f>IF($M$30="",0,(($L$21/$M$29*($M34*$O34+$Q34*$S34+$U34*$W34))*AY11))</f>
        <v>0</v>
      </c>
      <c r="AZ14" s="370"/>
      <c r="BA14" s="370"/>
      <c r="BB14" s="370"/>
      <c r="BC14" s="370"/>
      <c r="BD14" s="370"/>
      <c r="BE14" s="370"/>
      <c r="BF14" s="370"/>
      <c r="BG14" s="370"/>
      <c r="BH14" s="371"/>
    </row>
    <row r="15" spans="2:61" ht="19.5" customHeight="1" x14ac:dyDescent="0.25">
      <c r="D15" s="230"/>
      <c r="E15" s="230"/>
      <c r="F15" s="230"/>
      <c r="G15" s="230"/>
      <c r="H15" s="230"/>
      <c r="I15" s="229"/>
      <c r="AE15" s="277" t="s">
        <v>264</v>
      </c>
      <c r="AF15" s="278"/>
      <c r="AG15" s="278"/>
      <c r="AH15" s="278"/>
      <c r="AI15" s="278"/>
      <c r="AJ15" s="278"/>
      <c r="AK15" s="278"/>
      <c r="AL15" s="278"/>
      <c r="AM15" s="278"/>
      <c r="AN15" s="279"/>
      <c r="AO15" s="372">
        <f>$L22*$L25</f>
        <v>0</v>
      </c>
      <c r="AP15" s="373"/>
      <c r="AQ15" s="373"/>
      <c r="AR15" s="373"/>
      <c r="AS15" s="373"/>
      <c r="AT15" s="373"/>
      <c r="AU15" s="373"/>
      <c r="AV15" s="373"/>
      <c r="AW15" s="373"/>
      <c r="AX15" s="374"/>
      <c r="AY15" s="372">
        <f>$L22*$L25</f>
        <v>0</v>
      </c>
      <c r="AZ15" s="373"/>
      <c r="BA15" s="373"/>
      <c r="BB15" s="373"/>
      <c r="BC15" s="373"/>
      <c r="BD15" s="373"/>
      <c r="BE15" s="373"/>
      <c r="BF15" s="373"/>
      <c r="BG15" s="373"/>
      <c r="BH15" s="374"/>
    </row>
    <row r="16" spans="2:61" ht="19.5" customHeight="1" x14ac:dyDescent="0.25">
      <c r="C16" s="232" t="s">
        <v>133</v>
      </c>
      <c r="D16" s="381" t="s">
        <v>217</v>
      </c>
      <c r="E16" s="381"/>
      <c r="F16" s="381"/>
      <c r="G16" s="381"/>
      <c r="H16" s="381"/>
      <c r="I16" s="382"/>
      <c r="J16" s="232" t="s">
        <v>133</v>
      </c>
      <c r="K16" s="383" t="s">
        <v>185</v>
      </c>
      <c r="L16" s="383"/>
      <c r="M16" s="383"/>
      <c r="N16" s="383"/>
      <c r="O16" s="383"/>
      <c r="P16" s="383"/>
      <c r="AE16" s="277" t="s">
        <v>265</v>
      </c>
      <c r="AF16" s="278"/>
      <c r="AG16" s="278"/>
      <c r="AH16" s="278"/>
      <c r="AI16" s="278"/>
      <c r="AJ16" s="278"/>
      <c r="AK16" s="278"/>
      <c r="AL16" s="278"/>
      <c r="AM16" s="278"/>
      <c r="AN16" s="279"/>
      <c r="AO16" s="375">
        <f>$Q35</f>
        <v>0</v>
      </c>
      <c r="AP16" s="376"/>
      <c r="AQ16" s="376"/>
      <c r="AR16" s="376"/>
      <c r="AS16" s="376"/>
      <c r="AT16" s="376"/>
      <c r="AU16" s="376"/>
      <c r="AV16" s="376"/>
      <c r="AW16" s="376"/>
      <c r="AX16" s="377"/>
      <c r="AY16" s="375">
        <f>$Q35</f>
        <v>0</v>
      </c>
      <c r="AZ16" s="376"/>
      <c r="BA16" s="376"/>
      <c r="BB16" s="376"/>
      <c r="BC16" s="376"/>
      <c r="BD16" s="376"/>
      <c r="BE16" s="376"/>
      <c r="BF16" s="376"/>
      <c r="BG16" s="376"/>
      <c r="BH16" s="377"/>
    </row>
    <row r="17" spans="3:60" ht="19.5" customHeight="1" thickBot="1" x14ac:dyDescent="0.4">
      <c r="C17" s="309"/>
      <c r="D17" s="225"/>
      <c r="E17" s="225"/>
      <c r="F17" s="225"/>
      <c r="G17" s="225"/>
      <c r="H17" s="225"/>
      <c r="I17" s="225"/>
      <c r="J17" s="309"/>
      <c r="K17" s="309"/>
      <c r="L17" s="309"/>
      <c r="M17" s="309"/>
      <c r="N17" s="309"/>
      <c r="O17" s="309"/>
      <c r="P17" s="309"/>
      <c r="AE17" s="280" t="s">
        <v>266</v>
      </c>
      <c r="AF17" s="281"/>
      <c r="AG17" s="281"/>
      <c r="AH17" s="281"/>
      <c r="AI17" s="281"/>
      <c r="AJ17" s="281"/>
      <c r="AK17" s="281"/>
      <c r="AL17" s="281"/>
      <c r="AM17" s="281"/>
      <c r="AN17" s="282"/>
      <c r="AO17" s="378">
        <f>$Q33*$S33+$Q34*$S34</f>
        <v>0</v>
      </c>
      <c r="AP17" s="379"/>
      <c r="AQ17" s="379"/>
      <c r="AR17" s="379"/>
      <c r="AS17" s="379"/>
      <c r="AT17" s="379"/>
      <c r="AU17" s="379"/>
      <c r="AV17" s="379"/>
      <c r="AW17" s="379"/>
      <c r="AX17" s="380"/>
      <c r="AY17" s="378">
        <f>$Q33*$S33+$Q34*$S34</f>
        <v>0</v>
      </c>
      <c r="AZ17" s="379"/>
      <c r="BA17" s="379"/>
      <c r="BB17" s="379"/>
      <c r="BC17" s="379"/>
      <c r="BD17" s="379"/>
      <c r="BE17" s="379"/>
      <c r="BF17" s="379"/>
      <c r="BG17" s="379"/>
      <c r="BH17" s="380"/>
    </row>
    <row r="18" spans="3:60" ht="19.5" customHeight="1" thickTop="1" x14ac:dyDescent="0.25">
      <c r="C18" s="261" t="s">
        <v>281</v>
      </c>
      <c r="D18" s="297"/>
      <c r="E18" s="297"/>
      <c r="F18" s="297"/>
      <c r="G18" s="297"/>
      <c r="H18" s="297"/>
      <c r="I18" s="297"/>
      <c r="J18" s="301"/>
      <c r="K18" s="301"/>
      <c r="L18" s="301"/>
      <c r="M18" s="301"/>
      <c r="N18" s="301"/>
      <c r="O18" s="301"/>
      <c r="P18" s="301"/>
      <c r="AE18" s="283" t="s">
        <v>267</v>
      </c>
      <c r="AF18" s="284"/>
      <c r="AG18" s="284"/>
      <c r="AH18" s="284"/>
      <c r="AI18" s="284"/>
      <c r="AJ18" s="284"/>
      <c r="AK18" s="284"/>
      <c r="AL18" s="284"/>
      <c r="AM18" s="284"/>
      <c r="AN18" s="285"/>
      <c r="AO18" s="369">
        <f>IF($M$30="",0,(($L$20/$M$29*($Q33*$S33+$Q34*$S34))*AO15))</f>
        <v>0</v>
      </c>
      <c r="AP18" s="370"/>
      <c r="AQ18" s="370"/>
      <c r="AR18" s="370"/>
      <c r="AS18" s="370"/>
      <c r="AT18" s="370"/>
      <c r="AU18" s="370"/>
      <c r="AV18" s="370"/>
      <c r="AW18" s="370"/>
      <c r="AX18" s="371"/>
      <c r="AY18" s="369">
        <f>IF($M$30="",0,(($L$21/$M$29*($Q33*$S33+$Q34*$S34))*AY15))</f>
        <v>0</v>
      </c>
      <c r="AZ18" s="370"/>
      <c r="BA18" s="370"/>
      <c r="BB18" s="370"/>
      <c r="BC18" s="370"/>
      <c r="BD18" s="370"/>
      <c r="BE18" s="370"/>
      <c r="BF18" s="370"/>
      <c r="BG18" s="370"/>
      <c r="BH18" s="371"/>
    </row>
    <row r="19" spans="3:60" ht="19.5" customHeight="1" thickBot="1" x14ac:dyDescent="0.3">
      <c r="C19" s="301"/>
      <c r="D19" s="301"/>
      <c r="E19" s="301"/>
      <c r="F19" s="301"/>
      <c r="G19" s="301"/>
      <c r="H19" s="301"/>
      <c r="I19" s="301"/>
      <c r="J19" s="301"/>
      <c r="K19" s="301"/>
      <c r="L19" s="301"/>
      <c r="M19" s="301"/>
      <c r="N19" s="301"/>
      <c r="O19" s="301"/>
      <c r="P19" s="301"/>
      <c r="AE19" s="277" t="s">
        <v>268</v>
      </c>
      <c r="AF19" s="278"/>
      <c r="AG19" s="278"/>
      <c r="AH19" s="278"/>
      <c r="AI19" s="278"/>
      <c r="AJ19" s="278"/>
      <c r="AK19" s="278"/>
      <c r="AL19" s="278"/>
      <c r="AM19" s="278"/>
      <c r="AN19" s="279"/>
      <c r="AO19" s="372">
        <f>$L22*$L26</f>
        <v>9.8000000000000007</v>
      </c>
      <c r="AP19" s="373"/>
      <c r="AQ19" s="373"/>
      <c r="AR19" s="373"/>
      <c r="AS19" s="373"/>
      <c r="AT19" s="373"/>
      <c r="AU19" s="373"/>
      <c r="AV19" s="373"/>
      <c r="AW19" s="373"/>
      <c r="AX19" s="374"/>
      <c r="AY19" s="372">
        <f>$L22*$L26</f>
        <v>9.8000000000000007</v>
      </c>
      <c r="AZ19" s="373"/>
      <c r="BA19" s="373"/>
      <c r="BB19" s="373"/>
      <c r="BC19" s="373"/>
      <c r="BD19" s="373"/>
      <c r="BE19" s="373"/>
      <c r="BF19" s="373"/>
      <c r="BG19" s="373"/>
      <c r="BH19" s="374"/>
    </row>
    <row r="20" spans="3:60" ht="19.5" customHeight="1" x14ac:dyDescent="0.25">
      <c r="C20" s="443" t="s">
        <v>279</v>
      </c>
      <c r="D20" s="444"/>
      <c r="E20" s="444"/>
      <c r="F20" s="444"/>
      <c r="G20" s="444"/>
      <c r="H20" s="444"/>
      <c r="I20" s="444"/>
      <c r="J20" s="444"/>
      <c r="K20" s="445"/>
      <c r="L20" s="452">
        <f>Schichtplanrechner!$K$18</f>
        <v>29</v>
      </c>
      <c r="M20" s="453"/>
      <c r="N20" s="454"/>
      <c r="O20" s="301"/>
      <c r="AE20" s="277" t="s">
        <v>269</v>
      </c>
      <c r="AF20" s="278"/>
      <c r="AG20" s="278"/>
      <c r="AH20" s="278"/>
      <c r="AI20" s="278"/>
      <c r="AJ20" s="278"/>
      <c r="AK20" s="278"/>
      <c r="AL20" s="278"/>
      <c r="AM20" s="278"/>
      <c r="AN20" s="279"/>
      <c r="AO20" s="375">
        <f>$U35</f>
        <v>0</v>
      </c>
      <c r="AP20" s="376"/>
      <c r="AQ20" s="376"/>
      <c r="AR20" s="376"/>
      <c r="AS20" s="376"/>
      <c r="AT20" s="376"/>
      <c r="AU20" s="376"/>
      <c r="AV20" s="376"/>
      <c r="AW20" s="376"/>
      <c r="AX20" s="377"/>
      <c r="AY20" s="375">
        <f>$U35</f>
        <v>0</v>
      </c>
      <c r="AZ20" s="376"/>
      <c r="BA20" s="376"/>
      <c r="BB20" s="376"/>
      <c r="BC20" s="376"/>
      <c r="BD20" s="376"/>
      <c r="BE20" s="376"/>
      <c r="BF20" s="376"/>
      <c r="BG20" s="376"/>
      <c r="BH20" s="377"/>
    </row>
    <row r="21" spans="3:60" ht="19.5" customHeight="1" thickBot="1" x14ac:dyDescent="0.3">
      <c r="C21" s="455" t="s">
        <v>280</v>
      </c>
      <c r="D21" s="456"/>
      <c r="E21" s="456"/>
      <c r="F21" s="456"/>
      <c r="G21" s="456"/>
      <c r="H21" s="456"/>
      <c r="I21" s="456"/>
      <c r="J21" s="456"/>
      <c r="K21" s="457"/>
      <c r="L21" s="458">
        <f>Schichtplanrechner!$P$17</f>
        <v>39</v>
      </c>
      <c r="M21" s="459"/>
      <c r="N21" s="460"/>
      <c r="O21" s="301"/>
      <c r="AE21" s="280" t="s">
        <v>270</v>
      </c>
      <c r="AF21" s="281"/>
      <c r="AG21" s="281"/>
      <c r="AH21" s="281"/>
      <c r="AI21" s="281"/>
      <c r="AJ21" s="281"/>
      <c r="AK21" s="281"/>
      <c r="AL21" s="281"/>
      <c r="AM21" s="281"/>
      <c r="AN21" s="282"/>
      <c r="AO21" s="378">
        <f>$U33*$W33+$U34*$W34</f>
        <v>0</v>
      </c>
      <c r="AP21" s="379"/>
      <c r="AQ21" s="379"/>
      <c r="AR21" s="379"/>
      <c r="AS21" s="379"/>
      <c r="AT21" s="379"/>
      <c r="AU21" s="379"/>
      <c r="AV21" s="379"/>
      <c r="AW21" s="379"/>
      <c r="AX21" s="380"/>
      <c r="AY21" s="378">
        <f>$U33*$W33+$U34*$W34</f>
        <v>0</v>
      </c>
      <c r="AZ21" s="379"/>
      <c r="BA21" s="379"/>
      <c r="BB21" s="379"/>
      <c r="BC21" s="379"/>
      <c r="BD21" s="379"/>
      <c r="BE21" s="379"/>
      <c r="BF21" s="379"/>
      <c r="BG21" s="379"/>
      <c r="BH21" s="380"/>
    </row>
    <row r="22" spans="3:60" ht="19.5" customHeight="1" thickTop="1" thickBot="1" x14ac:dyDescent="0.3">
      <c r="C22" s="386" t="s">
        <v>246</v>
      </c>
      <c r="D22" s="387"/>
      <c r="E22" s="387"/>
      <c r="F22" s="387"/>
      <c r="G22" s="387"/>
      <c r="H22" s="387"/>
      <c r="I22" s="387"/>
      <c r="J22" s="387"/>
      <c r="K22" s="388"/>
      <c r="L22" s="389">
        <f>Schichtplanrechner!$P$23</f>
        <v>9.8000000000000007</v>
      </c>
      <c r="M22" s="390"/>
      <c r="N22" s="391"/>
      <c r="O22" s="301"/>
      <c r="AE22" s="286" t="s">
        <v>271</v>
      </c>
      <c r="AF22" s="287"/>
      <c r="AG22" s="287"/>
      <c r="AH22" s="287"/>
      <c r="AI22" s="287"/>
      <c r="AJ22" s="287"/>
      <c r="AK22" s="287"/>
      <c r="AL22" s="287"/>
      <c r="AM22" s="287"/>
      <c r="AN22" s="288"/>
      <c r="AO22" s="392">
        <f>IF($M$30="",0,(($L$20/$M$29*($U33*$W33+$U34*$W34))*AO19))</f>
        <v>0</v>
      </c>
      <c r="AP22" s="393"/>
      <c r="AQ22" s="393"/>
      <c r="AR22" s="393"/>
      <c r="AS22" s="393"/>
      <c r="AT22" s="393"/>
      <c r="AU22" s="393"/>
      <c r="AV22" s="393"/>
      <c r="AW22" s="393"/>
      <c r="AX22" s="394"/>
      <c r="AY22" s="392">
        <f>IF($M$30="",0,(($L$21/$M$29*($U33*$W33+$U34*$W34))*AY19))</f>
        <v>0</v>
      </c>
      <c r="AZ22" s="393"/>
      <c r="BA22" s="393"/>
      <c r="BB22" s="393"/>
      <c r="BC22" s="393"/>
      <c r="BD22" s="393"/>
      <c r="BE22" s="393"/>
      <c r="BF22" s="393"/>
      <c r="BG22" s="393"/>
      <c r="BH22" s="394"/>
    </row>
    <row r="23" spans="3:60" ht="19.5" customHeight="1" thickTop="1" x14ac:dyDescent="0.25">
      <c r="C23" s="386" t="s">
        <v>247</v>
      </c>
      <c r="D23" s="387"/>
      <c r="E23" s="387"/>
      <c r="F23" s="387"/>
      <c r="G23" s="387"/>
      <c r="H23" s="387"/>
      <c r="I23" s="387"/>
      <c r="J23" s="387"/>
      <c r="K23" s="388"/>
      <c r="L23" s="404">
        <f>Schichtplanrechner!$P$24</f>
        <v>0</v>
      </c>
      <c r="M23" s="405"/>
      <c r="N23" s="406"/>
      <c r="O23" s="301"/>
      <c r="AE23" s="283" t="s">
        <v>272</v>
      </c>
      <c r="AF23" s="284"/>
      <c r="AG23" s="284"/>
      <c r="AH23" s="284"/>
      <c r="AI23" s="284"/>
      <c r="AJ23" s="284"/>
      <c r="AK23" s="284"/>
      <c r="AL23" s="284"/>
      <c r="AM23" s="284"/>
      <c r="AN23" s="285"/>
      <c r="AO23" s="369">
        <f>AO10+AO14+AO18+AO22</f>
        <v>11368.000000000002</v>
      </c>
      <c r="AP23" s="370"/>
      <c r="AQ23" s="370"/>
      <c r="AR23" s="370"/>
      <c r="AS23" s="370"/>
      <c r="AT23" s="370"/>
      <c r="AU23" s="370"/>
      <c r="AV23" s="370"/>
      <c r="AW23" s="370"/>
      <c r="AX23" s="371"/>
      <c r="AY23" s="369">
        <f>AY10+AY14+AY18+AY22</f>
        <v>15288.000000000002</v>
      </c>
      <c r="AZ23" s="370"/>
      <c r="BA23" s="370"/>
      <c r="BB23" s="370"/>
      <c r="BC23" s="370"/>
      <c r="BD23" s="370"/>
      <c r="BE23" s="370"/>
      <c r="BF23" s="370"/>
      <c r="BG23" s="370"/>
      <c r="BH23" s="371"/>
    </row>
    <row r="24" spans="3:60" ht="19.5" customHeight="1" x14ac:dyDescent="0.25">
      <c r="C24" s="386" t="s">
        <v>248</v>
      </c>
      <c r="D24" s="387"/>
      <c r="E24" s="387"/>
      <c r="F24" s="387"/>
      <c r="G24" s="387"/>
      <c r="H24" s="387"/>
      <c r="I24" s="387"/>
      <c r="J24" s="387"/>
      <c r="K24" s="388"/>
      <c r="L24" s="404">
        <f>Schichtplanrechner!$P$25</f>
        <v>0.5</v>
      </c>
      <c r="M24" s="405"/>
      <c r="N24" s="406"/>
      <c r="O24" s="301"/>
      <c r="AE24" s="289" t="s">
        <v>273</v>
      </c>
      <c r="AF24" s="290"/>
      <c r="AG24" s="290"/>
      <c r="AH24" s="290"/>
      <c r="AI24" s="290"/>
      <c r="AJ24" s="290"/>
      <c r="AK24" s="290"/>
      <c r="AL24" s="290"/>
      <c r="AM24" s="290"/>
      <c r="AN24" s="291"/>
      <c r="AO24" s="407">
        <f>AO23*13</f>
        <v>147784.00000000003</v>
      </c>
      <c r="AP24" s="408"/>
      <c r="AQ24" s="408"/>
      <c r="AR24" s="408"/>
      <c r="AS24" s="408"/>
      <c r="AT24" s="408"/>
      <c r="AU24" s="408"/>
      <c r="AV24" s="408"/>
      <c r="AW24" s="408"/>
      <c r="AX24" s="409"/>
      <c r="AY24" s="407">
        <f>AY23*13</f>
        <v>198744.00000000003</v>
      </c>
      <c r="AZ24" s="408"/>
      <c r="BA24" s="408"/>
      <c r="BB24" s="408"/>
      <c r="BC24" s="408"/>
      <c r="BD24" s="408"/>
      <c r="BE24" s="408"/>
      <c r="BF24" s="408"/>
      <c r="BG24" s="408"/>
      <c r="BH24" s="409"/>
    </row>
    <row r="25" spans="3:60" ht="19.5" customHeight="1" thickBot="1" x14ac:dyDescent="0.3">
      <c r="C25" s="386" t="s">
        <v>249</v>
      </c>
      <c r="D25" s="387"/>
      <c r="E25" s="387"/>
      <c r="F25" s="387"/>
      <c r="G25" s="387"/>
      <c r="H25" s="387"/>
      <c r="I25" s="387"/>
      <c r="J25" s="387"/>
      <c r="K25" s="388"/>
      <c r="L25" s="404">
        <f>Schichtplanrechner!$P$26</f>
        <v>0</v>
      </c>
      <c r="M25" s="405"/>
      <c r="N25" s="406"/>
      <c r="AE25" s="292" t="s">
        <v>274</v>
      </c>
      <c r="AF25" s="293"/>
      <c r="AG25" s="293"/>
      <c r="AH25" s="293"/>
      <c r="AI25" s="293"/>
      <c r="AJ25" s="293"/>
      <c r="AK25" s="293"/>
      <c r="AL25" s="293"/>
      <c r="AM25" s="293"/>
      <c r="AN25" s="294"/>
      <c r="AO25" s="395">
        <f>AO24*4</f>
        <v>591136.00000000012</v>
      </c>
      <c r="AP25" s="396"/>
      <c r="AQ25" s="396"/>
      <c r="AR25" s="396"/>
      <c r="AS25" s="396"/>
      <c r="AT25" s="396"/>
      <c r="AU25" s="396"/>
      <c r="AV25" s="396"/>
      <c r="AW25" s="396"/>
      <c r="AX25" s="397"/>
      <c r="AY25" s="395">
        <f>AY24*4</f>
        <v>794976.00000000012</v>
      </c>
      <c r="AZ25" s="396"/>
      <c r="BA25" s="396"/>
      <c r="BB25" s="396"/>
      <c r="BC25" s="396"/>
      <c r="BD25" s="396"/>
      <c r="BE25" s="396"/>
      <c r="BF25" s="396"/>
      <c r="BG25" s="396"/>
      <c r="BH25" s="397"/>
    </row>
    <row r="26" spans="3:60" ht="19.5" customHeight="1" thickBot="1" x14ac:dyDescent="0.3">
      <c r="C26" s="398" t="s">
        <v>250</v>
      </c>
      <c r="D26" s="399"/>
      <c r="E26" s="399"/>
      <c r="F26" s="399"/>
      <c r="G26" s="399"/>
      <c r="H26" s="399"/>
      <c r="I26" s="399"/>
      <c r="J26" s="399"/>
      <c r="K26" s="400"/>
      <c r="L26" s="401">
        <f>Schichtplanrechner!$P$27</f>
        <v>1</v>
      </c>
      <c r="M26" s="402"/>
      <c r="N26" s="403"/>
    </row>
    <row r="27" spans="3:60" ht="19.5" customHeight="1" x14ac:dyDescent="0.25"/>
    <row r="28" spans="3:60" ht="19.5" customHeight="1" thickBot="1" x14ac:dyDescent="0.3">
      <c r="C28" s="245"/>
      <c r="D28" s="8"/>
      <c r="E28" s="8"/>
      <c r="F28" s="8"/>
      <c r="G28" s="8"/>
      <c r="H28" s="8"/>
      <c r="I28" s="8"/>
      <c r="M28" s="78"/>
      <c r="N28" s="78"/>
      <c r="O28" s="78"/>
      <c r="P28" s="78"/>
      <c r="Q28" s="78"/>
      <c r="R28" s="78"/>
      <c r="S28" s="78"/>
      <c r="T28" s="78"/>
      <c r="U28" s="78"/>
      <c r="V28" s="78"/>
      <c r="W28" s="78"/>
      <c r="X28" s="78"/>
    </row>
    <row r="29" spans="3:60" ht="19.5" customHeight="1" x14ac:dyDescent="0.25">
      <c r="C29" s="443" t="s">
        <v>244</v>
      </c>
      <c r="D29" s="444"/>
      <c r="E29" s="444"/>
      <c r="F29" s="444"/>
      <c r="G29" s="444"/>
      <c r="H29" s="444"/>
      <c r="I29" s="444"/>
      <c r="J29" s="444"/>
      <c r="K29" s="444"/>
      <c r="L29" s="445"/>
      <c r="M29" s="449">
        <f>I12</f>
        <v>2</v>
      </c>
      <c r="N29" s="450"/>
      <c r="O29" s="450"/>
      <c r="P29" s="450"/>
      <c r="Q29" s="450"/>
      <c r="R29" s="450"/>
      <c r="S29" s="450"/>
      <c r="T29" s="450"/>
      <c r="U29" s="450"/>
      <c r="V29" s="450"/>
      <c r="W29" s="450"/>
      <c r="X29" s="451"/>
    </row>
    <row r="30" spans="3:60" ht="19.5" customHeight="1" x14ac:dyDescent="0.25">
      <c r="C30" s="386" t="s">
        <v>251</v>
      </c>
      <c r="D30" s="387"/>
      <c r="E30" s="387"/>
      <c r="F30" s="387"/>
      <c r="G30" s="387"/>
      <c r="H30" s="387"/>
      <c r="I30" s="387"/>
      <c r="J30" s="387"/>
      <c r="K30" s="387"/>
      <c r="L30" s="388"/>
      <c r="M30" s="414">
        <f>I10</f>
        <v>40</v>
      </c>
      <c r="N30" s="415"/>
      <c r="O30" s="415"/>
      <c r="P30" s="415"/>
      <c r="Q30" s="415"/>
      <c r="R30" s="415"/>
      <c r="S30" s="415"/>
      <c r="T30" s="415"/>
      <c r="U30" s="415"/>
      <c r="V30" s="415"/>
      <c r="W30" s="415"/>
      <c r="X30" s="416"/>
    </row>
    <row r="31" spans="3:60" ht="19.5" customHeight="1" thickBot="1" x14ac:dyDescent="0.3">
      <c r="C31" s="417" t="s">
        <v>283</v>
      </c>
      <c r="D31" s="418"/>
      <c r="E31" s="418"/>
      <c r="F31" s="418"/>
      <c r="G31" s="418"/>
      <c r="H31" s="418"/>
      <c r="I31" s="418"/>
      <c r="J31" s="418"/>
      <c r="K31" s="418"/>
      <c r="L31" s="419"/>
      <c r="M31" s="446" t="s">
        <v>252</v>
      </c>
      <c r="N31" s="447"/>
      <c r="O31" s="447"/>
      <c r="P31" s="448"/>
      <c r="Q31" s="446" t="s">
        <v>32</v>
      </c>
      <c r="R31" s="447"/>
      <c r="S31" s="447"/>
      <c r="T31" s="448"/>
      <c r="U31" s="446" t="s">
        <v>33</v>
      </c>
      <c r="V31" s="447"/>
      <c r="W31" s="447"/>
      <c r="X31" s="448"/>
    </row>
    <row r="32" spans="3:60" ht="19.5" customHeight="1" thickBot="1" x14ac:dyDescent="0.3">
      <c r="C32" s="424"/>
      <c r="D32" s="425"/>
      <c r="E32" s="425"/>
      <c r="F32" s="425"/>
      <c r="G32" s="425"/>
      <c r="H32" s="425"/>
      <c r="I32" s="425"/>
      <c r="J32" s="425"/>
      <c r="K32" s="425"/>
      <c r="L32" s="426"/>
      <c r="M32" s="420" t="s">
        <v>253</v>
      </c>
      <c r="N32" s="421"/>
      <c r="O32" s="422" t="s">
        <v>254</v>
      </c>
      <c r="P32" s="423"/>
      <c r="Q32" s="420" t="s">
        <v>253</v>
      </c>
      <c r="R32" s="421"/>
      <c r="S32" s="422" t="s">
        <v>254</v>
      </c>
      <c r="T32" s="423"/>
      <c r="U32" s="420" t="s">
        <v>253</v>
      </c>
      <c r="V32" s="421"/>
      <c r="W32" s="422" t="s">
        <v>254</v>
      </c>
      <c r="X32" s="423"/>
    </row>
    <row r="33" spans="2:58" ht="19.5" customHeight="1" x14ac:dyDescent="0.25">
      <c r="C33" s="427" t="s">
        <v>0</v>
      </c>
      <c r="D33" s="428"/>
      <c r="E33" s="428"/>
      <c r="F33" s="428"/>
      <c r="G33" s="428"/>
      <c r="H33" s="428"/>
      <c r="I33" s="428"/>
      <c r="J33" s="428"/>
      <c r="K33" s="428"/>
      <c r="L33" s="429"/>
      <c r="M33" s="410">
        <v>5</v>
      </c>
      <c r="N33" s="411"/>
      <c r="O33" s="412">
        <v>8</v>
      </c>
      <c r="P33" s="413"/>
      <c r="Q33" s="410">
        <v>0</v>
      </c>
      <c r="R33" s="411"/>
      <c r="S33" s="412">
        <v>0</v>
      </c>
      <c r="T33" s="413"/>
      <c r="U33" s="410">
        <v>0</v>
      </c>
      <c r="V33" s="411"/>
      <c r="W33" s="412">
        <v>0</v>
      </c>
      <c r="X33" s="413"/>
    </row>
    <row r="34" spans="2:58" ht="19.5" customHeight="1" thickBot="1" x14ac:dyDescent="0.3">
      <c r="C34" s="386" t="s">
        <v>1</v>
      </c>
      <c r="D34" s="387"/>
      <c r="E34" s="387"/>
      <c r="F34" s="387"/>
      <c r="G34" s="387"/>
      <c r="H34" s="387"/>
      <c r="I34" s="387"/>
      <c r="J34" s="387"/>
      <c r="K34" s="387"/>
      <c r="L34" s="388"/>
      <c r="M34" s="434">
        <v>5</v>
      </c>
      <c r="N34" s="435"/>
      <c r="O34" s="436">
        <v>8</v>
      </c>
      <c r="P34" s="437"/>
      <c r="Q34" s="434">
        <v>0</v>
      </c>
      <c r="R34" s="435"/>
      <c r="S34" s="436">
        <v>0</v>
      </c>
      <c r="T34" s="437"/>
      <c r="U34" s="434">
        <v>0</v>
      </c>
      <c r="V34" s="435"/>
      <c r="W34" s="436">
        <v>0</v>
      </c>
      <c r="X34" s="437"/>
    </row>
    <row r="35" spans="2:58" ht="19.5" customHeight="1" thickBot="1" x14ac:dyDescent="0.3">
      <c r="C35" s="438" t="s">
        <v>275</v>
      </c>
      <c r="D35" s="439"/>
      <c r="E35" s="439"/>
      <c r="F35" s="439"/>
      <c r="G35" s="439"/>
      <c r="H35" s="439"/>
      <c r="I35" s="439"/>
      <c r="J35" s="439"/>
      <c r="K35" s="439"/>
      <c r="L35" s="440"/>
      <c r="M35" s="441">
        <f>SUM(M33:N34)</f>
        <v>10</v>
      </c>
      <c r="N35" s="442"/>
      <c r="O35" s="431">
        <f>SUM(O33:P34)</f>
        <v>16</v>
      </c>
      <c r="P35" s="432"/>
      <c r="Q35" s="430">
        <f>SUM(Q33:R34)</f>
        <v>0</v>
      </c>
      <c r="R35" s="431"/>
      <c r="S35" s="431">
        <f>SUM(S33:T34)</f>
        <v>0</v>
      </c>
      <c r="T35" s="432"/>
      <c r="U35" s="430">
        <f>SUM(U33:V34)</f>
        <v>0</v>
      </c>
      <c r="V35" s="431"/>
      <c r="W35" s="431">
        <f>SUM(W33:X34)</f>
        <v>0</v>
      </c>
      <c r="X35" s="433"/>
    </row>
    <row r="36" spans="2:58" ht="19.5" customHeight="1" x14ac:dyDescent="0.25"/>
    <row r="37" spans="2:58" ht="19.5" customHeight="1" x14ac:dyDescent="0.25">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row>
    <row r="38" spans="2:58" x14ac:dyDescent="0.25">
      <c r="B38" s="333"/>
      <c r="C38" s="333"/>
      <c r="D38" s="333"/>
      <c r="E38" s="333"/>
      <c r="F38" s="333"/>
      <c r="G38" s="333"/>
      <c r="H38" s="333"/>
      <c r="I38" s="333"/>
      <c r="J38" s="333"/>
      <c r="K38" s="333"/>
      <c r="L38" s="333"/>
      <c r="M38" s="333"/>
      <c r="N38" s="333"/>
      <c r="O38" s="333"/>
      <c r="P38" s="333"/>
      <c r="Q38" s="333"/>
      <c r="R38" s="333"/>
      <c r="S38" s="333"/>
      <c r="T38" s="333"/>
      <c r="U38" s="333"/>
      <c r="V38" s="333"/>
      <c r="W38" s="333"/>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row>
    <row r="39" spans="2:58" x14ac:dyDescent="0.25">
      <c r="B39" s="333"/>
      <c r="C39" s="333"/>
      <c r="D39" s="333"/>
      <c r="E39" s="333"/>
      <c r="F39" s="333"/>
      <c r="G39" s="333"/>
      <c r="H39" s="333"/>
      <c r="I39" s="333"/>
      <c r="J39" s="333"/>
      <c r="K39" s="333"/>
      <c r="L39" s="333"/>
      <c r="M39" s="333"/>
      <c r="N39" s="333"/>
      <c r="O39" s="333"/>
      <c r="P39" s="333"/>
      <c r="Q39" s="333"/>
      <c r="R39" s="333"/>
      <c r="S39" s="333"/>
      <c r="T39" s="333"/>
      <c r="U39" s="333"/>
      <c r="V39" s="333"/>
      <c r="W39" s="333"/>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3"/>
      <c r="BC39" s="333"/>
      <c r="BD39" s="333"/>
      <c r="BE39" s="333"/>
      <c r="BF39" s="333"/>
    </row>
    <row r="40" spans="2:58" x14ac:dyDescent="0.25">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row>
    <row r="41" spans="2:58" x14ac:dyDescent="0.25">
      <c r="B41" s="333"/>
      <c r="C41" s="333"/>
      <c r="D41" s="333"/>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333"/>
      <c r="BE41" s="333"/>
      <c r="BF41" s="333"/>
    </row>
    <row r="42" spans="2:58" x14ac:dyDescent="0.25">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row>
    <row r="43" spans="2:58" x14ac:dyDescent="0.25">
      <c r="B43" s="333"/>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row>
    <row r="44" spans="2:58"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row>
    <row r="45" spans="2:58"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row>
    <row r="46" spans="2:58"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row>
    <row r="47" spans="2:58"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row>
    <row r="48" spans="2:58"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row>
    <row r="49" spans="2:58"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row>
    <row r="50" spans="2:58"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row>
    <row r="51" spans="2:58"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row>
    <row r="52" spans="2:58"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row>
    <row r="53" spans="2:58"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row>
    <row r="54" spans="2:58"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row>
    <row r="55" spans="2:58"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row>
    <row r="56" spans="2:58"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row>
    <row r="57" spans="2:58"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row>
    <row r="58" spans="2:58"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row>
    <row r="59" spans="2:58"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row>
    <row r="60" spans="2:58"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row>
    <row r="61" spans="2:58"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row>
    <row r="62" spans="2:58"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row>
    <row r="63" spans="2:58"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row>
    <row r="64" spans="2:58" x14ac:dyDescent="0.25">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row>
    <row r="65" spans="2:58" x14ac:dyDescent="0.25">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333"/>
      <c r="BE65" s="333"/>
      <c r="BF65" s="333"/>
    </row>
  </sheetData>
  <customSheetViews>
    <customSheetView guid="{585B02F6-D04E-40B0-9C3D-EA9FC2F8BE0E}" scale="85" showGridLines="0" topLeftCell="T10">
      <selection activeCell="AL8" sqref="AL8"/>
      <pageMargins left="0.7" right="0.7" top="0.78740157499999996" bottom="0.78740157499999996" header="0.3" footer="0.3"/>
      <pageSetup paperSize="9" orientation="portrait" r:id="rId1"/>
    </customSheetView>
    <customSheetView guid="{A3C78327-8DE4-4FA3-9639-BE4895212F26}" scale="85" showGridLines="0" topLeftCell="T10">
      <selection activeCell="AL8" sqref="AL8"/>
      <pageMargins left="0.7" right="0.7" top="0.78740157499999996" bottom="0.78740157499999996" header="0.3" footer="0.3"/>
      <pageSetup paperSize="9" orientation="portrait" r:id="rId2"/>
    </customSheetView>
  </customSheetViews>
  <mergeCells count="90">
    <mergeCell ref="C20:K20"/>
    <mergeCell ref="C29:L29"/>
    <mergeCell ref="U31:X31"/>
    <mergeCell ref="Q31:T31"/>
    <mergeCell ref="M31:P31"/>
    <mergeCell ref="M29:X29"/>
    <mergeCell ref="L20:N20"/>
    <mergeCell ref="C21:K21"/>
    <mergeCell ref="L21:N21"/>
    <mergeCell ref="O32:P32"/>
    <mergeCell ref="C35:L35"/>
    <mergeCell ref="M35:N35"/>
    <mergeCell ref="O35:P35"/>
    <mergeCell ref="C34:L34"/>
    <mergeCell ref="M34:N34"/>
    <mergeCell ref="O34:P34"/>
    <mergeCell ref="Q35:R35"/>
    <mergeCell ref="S35:T35"/>
    <mergeCell ref="U35:V35"/>
    <mergeCell ref="W35:X35"/>
    <mergeCell ref="U34:V34"/>
    <mergeCell ref="W34:X34"/>
    <mergeCell ref="Q34:R34"/>
    <mergeCell ref="S34:T34"/>
    <mergeCell ref="Q33:R33"/>
    <mergeCell ref="S33:T33"/>
    <mergeCell ref="U33:V33"/>
    <mergeCell ref="W33:X33"/>
    <mergeCell ref="C30:L30"/>
    <mergeCell ref="M30:X30"/>
    <mergeCell ref="C31:L31"/>
    <mergeCell ref="M32:N32"/>
    <mergeCell ref="W32:X32"/>
    <mergeCell ref="U32:V32"/>
    <mergeCell ref="S32:T32"/>
    <mergeCell ref="Q32:R32"/>
    <mergeCell ref="C32:L32"/>
    <mergeCell ref="C33:L33"/>
    <mergeCell ref="M33:N33"/>
    <mergeCell ref="O33:P33"/>
    <mergeCell ref="AO25:AX25"/>
    <mergeCell ref="AY25:BH25"/>
    <mergeCell ref="C26:K26"/>
    <mergeCell ref="L26:N26"/>
    <mergeCell ref="C23:K23"/>
    <mergeCell ref="L23:N23"/>
    <mergeCell ref="AO23:AX23"/>
    <mergeCell ref="AY23:BH23"/>
    <mergeCell ref="C24:K24"/>
    <mergeCell ref="L24:N24"/>
    <mergeCell ref="AO24:AX24"/>
    <mergeCell ref="AY24:BH24"/>
    <mergeCell ref="C25:K25"/>
    <mergeCell ref="L25:N25"/>
    <mergeCell ref="AO21:AX21"/>
    <mergeCell ref="AY21:BH21"/>
    <mergeCell ref="C22:K22"/>
    <mergeCell ref="L22:N22"/>
    <mergeCell ref="AO22:AX22"/>
    <mergeCell ref="AY22:BH22"/>
    <mergeCell ref="AO18:AX18"/>
    <mergeCell ref="AY18:BH18"/>
    <mergeCell ref="AO19:AX19"/>
    <mergeCell ref="AY19:BH19"/>
    <mergeCell ref="AO20:AX20"/>
    <mergeCell ref="AY20:BH20"/>
    <mergeCell ref="AY15:BH15"/>
    <mergeCell ref="AO16:AX16"/>
    <mergeCell ref="AY16:BH16"/>
    <mergeCell ref="AO17:AX17"/>
    <mergeCell ref="AY17:BH17"/>
    <mergeCell ref="D16:I16"/>
    <mergeCell ref="K16:P16"/>
    <mergeCell ref="C14:I14"/>
    <mergeCell ref="J14:P14"/>
    <mergeCell ref="AO14:AX14"/>
    <mergeCell ref="AO15:AX15"/>
    <mergeCell ref="AY14:BH14"/>
    <mergeCell ref="AO11:AX11"/>
    <mergeCell ref="AY11:BH11"/>
    <mergeCell ref="AO12:AX12"/>
    <mergeCell ref="AY12:BH12"/>
    <mergeCell ref="AO13:AX13"/>
    <mergeCell ref="AY13:BH13"/>
    <mergeCell ref="AE3:AK3"/>
    <mergeCell ref="C10:H10"/>
    <mergeCell ref="AO10:AX10"/>
    <mergeCell ref="AY10:BH10"/>
    <mergeCell ref="C3:I3"/>
    <mergeCell ref="J3:P3"/>
  </mergeCells>
  <pageMargins left="0.7" right="0.7" top="0.78740157499999996" bottom="0.78740157499999996" header="0.3" footer="0.3"/>
  <pageSetup paperSize="9" orientation="portrait"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I61"/>
  <sheetViews>
    <sheetView showGridLines="0" zoomScale="85" zoomScaleNormal="85" workbookViewId="0">
      <selection activeCell="BV20" sqref="BV20"/>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87" ht="36" customHeight="1" x14ac:dyDescent="0.35"/>
    <row r="2" spans="2:87" ht="21" customHeight="1" thickBot="1" x14ac:dyDescent="0.3">
      <c r="C2" s="51" t="s">
        <v>115</v>
      </c>
      <c r="BH2" s="26"/>
      <c r="BI2" s="26"/>
      <c r="BJ2" s="26"/>
      <c r="BK2" s="26"/>
      <c r="BR2" s="27"/>
      <c r="BS2" s="27"/>
      <c r="BT2" s="27"/>
      <c r="BU2" s="334"/>
      <c r="BV2" s="334"/>
      <c r="BW2" s="334"/>
      <c r="BX2" s="334"/>
      <c r="BY2" s="333"/>
      <c r="BZ2" s="333"/>
      <c r="CA2" s="333"/>
      <c r="CB2" s="333"/>
      <c r="CC2" s="333"/>
      <c r="CD2" s="333"/>
      <c r="CE2" s="333"/>
      <c r="CF2" s="333"/>
      <c r="CG2" s="333"/>
      <c r="CH2" s="333"/>
      <c r="CI2" s="333"/>
    </row>
    <row r="3" spans="2:87"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7" t="s">
        <v>106</v>
      </c>
      <c r="AT3" s="367"/>
      <c r="AU3" s="367"/>
      <c r="AV3" s="367"/>
      <c r="AW3" s="367"/>
      <c r="AX3" s="367"/>
      <c r="AY3" s="367"/>
      <c r="AZ3" s="366" t="s">
        <v>105</v>
      </c>
      <c r="BA3" s="367"/>
      <c r="BB3" s="367"/>
      <c r="BC3" s="367"/>
      <c r="BD3" s="367"/>
      <c r="BE3" s="367"/>
      <c r="BF3" s="368"/>
      <c r="BG3" s="367" t="s">
        <v>104</v>
      </c>
      <c r="BH3" s="367"/>
      <c r="BI3" s="367"/>
      <c r="BJ3" s="367"/>
      <c r="BK3" s="367"/>
      <c r="BL3" s="367"/>
      <c r="BM3" s="368"/>
      <c r="BO3" s="50" t="s">
        <v>94</v>
      </c>
      <c r="BP3" s="50" t="s">
        <v>94</v>
      </c>
      <c r="BQ3" s="50" t="s">
        <v>94</v>
      </c>
      <c r="BR3" s="273"/>
      <c r="BS3" s="273"/>
      <c r="BT3" s="273"/>
      <c r="BU3" s="334"/>
      <c r="BV3" s="337"/>
      <c r="BW3" s="337"/>
      <c r="BX3" s="337"/>
      <c r="BY3" s="333"/>
      <c r="BZ3" s="333"/>
      <c r="CA3" s="333"/>
      <c r="CB3" s="333"/>
      <c r="CC3" s="333"/>
      <c r="CD3" s="333"/>
      <c r="CE3" s="333"/>
      <c r="CF3" s="333"/>
      <c r="CG3" s="333"/>
      <c r="CH3" s="333"/>
      <c r="CI3" s="333"/>
    </row>
    <row r="4" spans="2:87"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8" t="s">
        <v>33</v>
      </c>
      <c r="AZ4" s="49" t="s">
        <v>27</v>
      </c>
      <c r="BA4" s="48" t="s">
        <v>28</v>
      </c>
      <c r="BB4" s="48" t="s">
        <v>29</v>
      </c>
      <c r="BC4" s="48" t="s">
        <v>30</v>
      </c>
      <c r="BD4" s="48" t="s">
        <v>31</v>
      </c>
      <c r="BE4" s="48" t="s">
        <v>32</v>
      </c>
      <c r="BF4" s="47" t="s">
        <v>33</v>
      </c>
      <c r="BG4" s="48" t="s">
        <v>27</v>
      </c>
      <c r="BH4" s="48" t="s">
        <v>28</v>
      </c>
      <c r="BI4" s="48" t="s">
        <v>29</v>
      </c>
      <c r="BJ4" s="48" t="s">
        <v>30</v>
      </c>
      <c r="BK4" s="48" t="s">
        <v>31</v>
      </c>
      <c r="BL4" s="48" t="s">
        <v>32</v>
      </c>
      <c r="BM4" s="47" t="s">
        <v>33</v>
      </c>
      <c r="BO4" s="46" t="s">
        <v>34</v>
      </c>
      <c r="BP4" s="45" t="s">
        <v>35</v>
      </c>
      <c r="BQ4" s="44" t="s">
        <v>36</v>
      </c>
      <c r="BR4" s="269"/>
      <c r="BS4" s="269"/>
      <c r="BT4" s="269"/>
      <c r="BU4" s="334"/>
      <c r="BV4" s="335"/>
      <c r="BW4" s="335"/>
      <c r="BX4" s="335"/>
      <c r="BY4" s="333"/>
      <c r="BZ4" s="333"/>
      <c r="CA4" s="333"/>
      <c r="CB4" s="333"/>
      <c r="CC4" s="333"/>
      <c r="CD4" s="333"/>
      <c r="CE4" s="333"/>
      <c r="CF4" s="333"/>
      <c r="CG4" s="333"/>
      <c r="CH4" s="333"/>
      <c r="CI4" s="333"/>
    </row>
    <row r="5" spans="2:87" ht="14.45" thickBot="1" x14ac:dyDescent="0.4">
      <c r="B5" s="266" t="s">
        <v>37</v>
      </c>
      <c r="C5" s="43" t="s">
        <v>34</v>
      </c>
      <c r="D5" s="141" t="s">
        <v>34</v>
      </c>
      <c r="E5" s="138" t="s">
        <v>35</v>
      </c>
      <c r="F5" s="139" t="s">
        <v>35</v>
      </c>
      <c r="G5" s="118" t="s">
        <v>36</v>
      </c>
      <c r="H5" s="118" t="s">
        <v>36</v>
      </c>
      <c r="I5" s="195"/>
      <c r="J5" s="194"/>
      <c r="K5" s="74"/>
      <c r="L5" s="42" t="s">
        <v>34</v>
      </c>
      <c r="M5" s="141" t="s">
        <v>34</v>
      </c>
      <c r="N5" s="138" t="s">
        <v>35</v>
      </c>
      <c r="O5" s="139" t="s">
        <v>35</v>
      </c>
      <c r="P5" s="146" t="s">
        <v>36</v>
      </c>
      <c r="Q5" s="121" t="s">
        <v>36</v>
      </c>
      <c r="R5" s="74"/>
      <c r="S5" s="74"/>
      <c r="T5" s="95"/>
      <c r="U5" s="42" t="s">
        <v>34</v>
      </c>
      <c r="V5" s="141" t="s">
        <v>34</v>
      </c>
      <c r="W5" s="105" t="s">
        <v>35</v>
      </c>
      <c r="X5" s="40" t="s">
        <v>35</v>
      </c>
      <c r="Y5" s="118" t="s">
        <v>36</v>
      </c>
      <c r="Z5" s="118" t="s">
        <v>36</v>
      </c>
      <c r="AA5" s="74"/>
      <c r="AB5" s="38"/>
      <c r="AC5" s="38"/>
      <c r="AD5" s="169" t="s">
        <v>34</v>
      </c>
      <c r="AE5" s="63" t="s">
        <v>34</v>
      </c>
      <c r="AF5" s="39" t="s">
        <v>35</v>
      </c>
      <c r="AG5" s="139" t="s">
        <v>35</v>
      </c>
      <c r="AH5" s="118" t="s">
        <v>36</v>
      </c>
      <c r="AI5" s="118" t="s">
        <v>36</v>
      </c>
      <c r="AJ5" s="38"/>
      <c r="AK5" s="41"/>
      <c r="AL5" s="97"/>
      <c r="AM5" s="42" t="s">
        <v>34</v>
      </c>
      <c r="AN5" s="141" t="s">
        <v>34</v>
      </c>
      <c r="AO5" s="138" t="s">
        <v>35</v>
      </c>
      <c r="AP5" s="139" t="s">
        <v>35</v>
      </c>
      <c r="AQ5" s="118" t="s">
        <v>36</v>
      </c>
      <c r="AR5" s="146" t="s">
        <v>36</v>
      </c>
      <c r="AS5" s="193"/>
      <c r="AT5" s="95"/>
      <c r="AU5" s="95"/>
      <c r="AV5" s="42" t="s">
        <v>34</v>
      </c>
      <c r="AW5" s="141" t="s">
        <v>34</v>
      </c>
      <c r="AX5" s="138" t="s">
        <v>35</v>
      </c>
      <c r="AY5" s="192" t="s">
        <v>35</v>
      </c>
      <c r="AZ5" s="119" t="s">
        <v>36</v>
      </c>
      <c r="BA5" s="118" t="s">
        <v>36</v>
      </c>
      <c r="BB5" s="62"/>
      <c r="BC5" s="38"/>
      <c r="BD5" s="62"/>
      <c r="BE5" s="42" t="s">
        <v>34</v>
      </c>
      <c r="BF5" s="169" t="s">
        <v>34</v>
      </c>
      <c r="BG5" s="143" t="s">
        <v>35</v>
      </c>
      <c r="BH5" s="139" t="s">
        <v>35</v>
      </c>
      <c r="BI5" s="118" t="s">
        <v>36</v>
      </c>
      <c r="BJ5" s="118" t="s">
        <v>36</v>
      </c>
      <c r="BK5" s="95"/>
      <c r="BL5" s="95"/>
      <c r="BM5" s="191"/>
      <c r="BO5" s="26">
        <f t="shared" ref="BO5:BO13" si="0">COUNTIF($C5:$BM5,"F")</f>
        <v>14</v>
      </c>
      <c r="BP5" s="26">
        <f t="shared" ref="BP5:BP13" si="1">COUNTIF($C5:$BM5,"S")</f>
        <v>14</v>
      </c>
      <c r="BQ5" s="26">
        <f t="shared" ref="BQ5:BQ13" si="2">COUNTIF($C5:$BM5,"N")</f>
        <v>14</v>
      </c>
      <c r="BR5" s="127"/>
      <c r="BS5" s="269"/>
      <c r="BT5" s="269"/>
      <c r="BU5" s="335"/>
      <c r="BV5" s="335"/>
      <c r="BW5" s="335"/>
      <c r="BX5" s="335"/>
      <c r="BY5" s="333"/>
      <c r="BZ5" s="333"/>
      <c r="CA5" s="333"/>
      <c r="CB5" s="333"/>
      <c r="CC5" s="333"/>
      <c r="CD5" s="333"/>
      <c r="CE5" s="333"/>
      <c r="CF5" s="333"/>
      <c r="CG5" s="333"/>
      <c r="CH5" s="333"/>
      <c r="CI5" s="333"/>
    </row>
    <row r="6" spans="2:87" ht="14.45" thickBot="1" x14ac:dyDescent="0.4">
      <c r="B6" s="266" t="s">
        <v>38</v>
      </c>
      <c r="C6" s="187"/>
      <c r="D6" s="72"/>
      <c r="E6" s="46" t="s">
        <v>34</v>
      </c>
      <c r="F6" s="132" t="s">
        <v>34</v>
      </c>
      <c r="G6" s="133" t="s">
        <v>35</v>
      </c>
      <c r="H6" s="134" t="s">
        <v>35</v>
      </c>
      <c r="I6" s="145" t="s">
        <v>36</v>
      </c>
      <c r="J6" s="117" t="s">
        <v>36</v>
      </c>
      <c r="K6" s="72"/>
      <c r="L6" s="72"/>
      <c r="M6" s="93"/>
      <c r="N6" s="46" t="s">
        <v>34</v>
      </c>
      <c r="O6" s="132" t="s">
        <v>34</v>
      </c>
      <c r="P6" s="104" t="s">
        <v>35</v>
      </c>
      <c r="Q6" s="60" t="s">
        <v>35</v>
      </c>
      <c r="R6" s="116" t="s">
        <v>36</v>
      </c>
      <c r="S6" s="116" t="s">
        <v>36</v>
      </c>
      <c r="T6" s="72"/>
      <c r="U6" s="56"/>
      <c r="V6" s="56"/>
      <c r="W6" s="159" t="s">
        <v>34</v>
      </c>
      <c r="X6" s="57" t="s">
        <v>34</v>
      </c>
      <c r="Y6" s="45" t="s">
        <v>35</v>
      </c>
      <c r="Z6" s="134" t="s">
        <v>35</v>
      </c>
      <c r="AA6" s="116" t="s">
        <v>36</v>
      </c>
      <c r="AB6" s="116" t="s">
        <v>36</v>
      </c>
      <c r="AC6" s="56"/>
      <c r="AD6" s="55"/>
      <c r="AE6" s="142"/>
      <c r="AF6" s="46" t="s">
        <v>34</v>
      </c>
      <c r="AG6" s="132" t="s">
        <v>34</v>
      </c>
      <c r="AH6" s="133" t="s">
        <v>35</v>
      </c>
      <c r="AI6" s="134" t="s">
        <v>35</v>
      </c>
      <c r="AJ6" s="116" t="s">
        <v>36</v>
      </c>
      <c r="AK6" s="145" t="s">
        <v>36</v>
      </c>
      <c r="AL6" s="176"/>
      <c r="AM6" s="93"/>
      <c r="AN6" s="93"/>
      <c r="AO6" s="46" t="s">
        <v>34</v>
      </c>
      <c r="AP6" s="132" t="s">
        <v>34</v>
      </c>
      <c r="AQ6" s="133" t="s">
        <v>35</v>
      </c>
      <c r="AR6" s="167" t="s">
        <v>35</v>
      </c>
      <c r="AS6" s="136" t="s">
        <v>36</v>
      </c>
      <c r="AT6" s="116" t="s">
        <v>36</v>
      </c>
      <c r="AU6" s="59"/>
      <c r="AV6" s="56"/>
      <c r="AW6" s="59"/>
      <c r="AX6" s="46" t="s">
        <v>34</v>
      </c>
      <c r="AY6" s="159" t="s">
        <v>34</v>
      </c>
      <c r="AZ6" s="135" t="s">
        <v>35</v>
      </c>
      <c r="BA6" s="134" t="s">
        <v>35</v>
      </c>
      <c r="BB6" s="116" t="s">
        <v>36</v>
      </c>
      <c r="BC6" s="116" t="s">
        <v>36</v>
      </c>
      <c r="BD6" s="93"/>
      <c r="BE6" s="93"/>
      <c r="BF6" s="77"/>
      <c r="BG6" s="67" t="s">
        <v>34</v>
      </c>
      <c r="BH6" s="132" t="s">
        <v>34</v>
      </c>
      <c r="BI6" s="133" t="s">
        <v>35</v>
      </c>
      <c r="BJ6" s="134" t="s">
        <v>35</v>
      </c>
      <c r="BK6" s="116" t="s">
        <v>36</v>
      </c>
      <c r="BL6" s="116" t="s">
        <v>36</v>
      </c>
      <c r="BM6" s="175"/>
      <c r="BO6" s="26">
        <f t="shared" si="0"/>
        <v>14</v>
      </c>
      <c r="BP6" s="26">
        <f t="shared" si="1"/>
        <v>14</v>
      </c>
      <c r="BQ6" s="26">
        <f t="shared" si="2"/>
        <v>14</v>
      </c>
      <c r="BR6" s="269"/>
      <c r="BS6" s="27"/>
      <c r="BT6" s="127"/>
      <c r="BU6" s="335"/>
      <c r="BV6" s="335"/>
      <c r="BW6" s="335"/>
      <c r="BX6" s="335"/>
      <c r="BY6" s="333"/>
      <c r="BZ6" s="333"/>
      <c r="CA6" s="333"/>
      <c r="CB6" s="333"/>
      <c r="CC6" s="333"/>
      <c r="CD6" s="333"/>
      <c r="CE6" s="333"/>
      <c r="CF6" s="333"/>
      <c r="CG6" s="333"/>
      <c r="CH6" s="333"/>
      <c r="CI6" s="333"/>
    </row>
    <row r="7" spans="2:87" ht="14.45" thickBot="1" x14ac:dyDescent="0.4">
      <c r="B7" s="266" t="s">
        <v>39</v>
      </c>
      <c r="C7" s="117" t="s">
        <v>36</v>
      </c>
      <c r="D7" s="72"/>
      <c r="E7" s="72"/>
      <c r="F7" s="93"/>
      <c r="G7" s="46" t="s">
        <v>34</v>
      </c>
      <c r="H7" s="132" t="s">
        <v>34</v>
      </c>
      <c r="I7" s="94" t="s">
        <v>35</v>
      </c>
      <c r="J7" s="69" t="s">
        <v>35</v>
      </c>
      <c r="K7" s="116" t="s">
        <v>36</v>
      </c>
      <c r="L7" s="116" t="s">
        <v>36</v>
      </c>
      <c r="M7" s="72"/>
      <c r="N7" s="56"/>
      <c r="O7" s="56"/>
      <c r="P7" s="160" t="s">
        <v>34</v>
      </c>
      <c r="Q7" s="67" t="s">
        <v>34</v>
      </c>
      <c r="R7" s="45" t="s">
        <v>35</v>
      </c>
      <c r="S7" s="134" t="s">
        <v>35</v>
      </c>
      <c r="T7" s="116" t="s">
        <v>36</v>
      </c>
      <c r="U7" s="116" t="s">
        <v>36</v>
      </c>
      <c r="V7" s="56"/>
      <c r="W7" s="70"/>
      <c r="X7" s="85"/>
      <c r="Y7" s="46" t="s">
        <v>34</v>
      </c>
      <c r="Z7" s="132" t="s">
        <v>34</v>
      </c>
      <c r="AA7" s="133" t="s">
        <v>35</v>
      </c>
      <c r="AB7" s="134" t="s">
        <v>35</v>
      </c>
      <c r="AC7" s="116" t="s">
        <v>36</v>
      </c>
      <c r="AD7" s="123" t="s">
        <v>36</v>
      </c>
      <c r="AE7" s="186"/>
      <c r="AF7" s="93"/>
      <c r="AG7" s="93"/>
      <c r="AH7" s="46" t="s">
        <v>34</v>
      </c>
      <c r="AI7" s="132" t="s">
        <v>34</v>
      </c>
      <c r="AJ7" s="133" t="s">
        <v>35</v>
      </c>
      <c r="AK7" s="166" t="s">
        <v>35</v>
      </c>
      <c r="AL7" s="117" t="s">
        <v>36</v>
      </c>
      <c r="AM7" s="116" t="s">
        <v>36</v>
      </c>
      <c r="AN7" s="59"/>
      <c r="AO7" s="56"/>
      <c r="AP7" s="59"/>
      <c r="AQ7" s="46" t="s">
        <v>34</v>
      </c>
      <c r="AR7" s="160" t="s">
        <v>34</v>
      </c>
      <c r="AS7" s="137" t="s">
        <v>35</v>
      </c>
      <c r="AT7" s="134" t="s">
        <v>35</v>
      </c>
      <c r="AU7" s="116" t="s">
        <v>36</v>
      </c>
      <c r="AV7" s="116" t="s">
        <v>36</v>
      </c>
      <c r="AW7" s="93"/>
      <c r="AX7" s="93"/>
      <c r="AY7" s="190"/>
      <c r="AZ7" s="57" t="s">
        <v>34</v>
      </c>
      <c r="BA7" s="132" t="s">
        <v>34</v>
      </c>
      <c r="BB7" s="133" t="s">
        <v>35</v>
      </c>
      <c r="BC7" s="134" t="s">
        <v>35</v>
      </c>
      <c r="BD7" s="116" t="s">
        <v>36</v>
      </c>
      <c r="BE7" s="116" t="s">
        <v>36</v>
      </c>
      <c r="BF7" s="175"/>
      <c r="BG7" s="189"/>
      <c r="BH7" s="72"/>
      <c r="BI7" s="46" t="s">
        <v>34</v>
      </c>
      <c r="BJ7" s="132" t="s">
        <v>34</v>
      </c>
      <c r="BK7" s="133" t="s">
        <v>35</v>
      </c>
      <c r="BL7" s="134" t="s">
        <v>35</v>
      </c>
      <c r="BM7" s="123" t="s">
        <v>36</v>
      </c>
      <c r="BO7" s="26">
        <f t="shared" si="0"/>
        <v>14</v>
      </c>
      <c r="BP7" s="26">
        <f t="shared" si="1"/>
        <v>14</v>
      </c>
      <c r="BQ7" s="26">
        <f t="shared" si="2"/>
        <v>14</v>
      </c>
      <c r="BR7" s="269"/>
      <c r="BS7" s="269"/>
      <c r="BT7" s="269"/>
      <c r="BU7" s="342"/>
      <c r="BV7" s="335"/>
      <c r="BW7" s="335"/>
      <c r="BX7" s="335"/>
      <c r="BY7" s="333"/>
      <c r="BZ7" s="333"/>
      <c r="CA7" s="333"/>
      <c r="CB7" s="333"/>
      <c r="CC7" s="333"/>
      <c r="CD7" s="333"/>
      <c r="CE7" s="333"/>
      <c r="CF7" s="333"/>
      <c r="CG7" s="333"/>
      <c r="CH7" s="333"/>
      <c r="CI7" s="333"/>
    </row>
    <row r="8" spans="2:87" ht="14.45" thickBot="1" x14ac:dyDescent="0.4">
      <c r="B8" s="266" t="s">
        <v>40</v>
      </c>
      <c r="C8" s="69" t="s">
        <v>35</v>
      </c>
      <c r="D8" s="116" t="s">
        <v>36</v>
      </c>
      <c r="E8" s="116" t="s">
        <v>36</v>
      </c>
      <c r="F8" s="72"/>
      <c r="G8" s="56"/>
      <c r="H8" s="56"/>
      <c r="I8" s="159" t="s">
        <v>34</v>
      </c>
      <c r="J8" s="57" t="s">
        <v>34</v>
      </c>
      <c r="K8" s="45" t="s">
        <v>35</v>
      </c>
      <c r="L8" s="134" t="s">
        <v>35</v>
      </c>
      <c r="M8" s="116" t="s">
        <v>36</v>
      </c>
      <c r="N8" s="116" t="s">
        <v>36</v>
      </c>
      <c r="O8" s="56"/>
      <c r="P8" s="55"/>
      <c r="Q8" s="142"/>
      <c r="R8" s="46" t="s">
        <v>34</v>
      </c>
      <c r="S8" s="132" t="s">
        <v>34</v>
      </c>
      <c r="T8" s="133" t="s">
        <v>35</v>
      </c>
      <c r="U8" s="134" t="s">
        <v>35</v>
      </c>
      <c r="V8" s="116" t="s">
        <v>36</v>
      </c>
      <c r="W8" s="145" t="s">
        <v>36</v>
      </c>
      <c r="X8" s="176"/>
      <c r="Y8" s="93"/>
      <c r="Z8" s="93"/>
      <c r="AA8" s="46" t="s">
        <v>34</v>
      </c>
      <c r="AB8" s="132" t="s">
        <v>34</v>
      </c>
      <c r="AC8" s="133" t="s">
        <v>35</v>
      </c>
      <c r="AD8" s="167" t="s">
        <v>35</v>
      </c>
      <c r="AE8" s="136" t="s">
        <v>36</v>
      </c>
      <c r="AF8" s="116" t="s">
        <v>36</v>
      </c>
      <c r="AG8" s="59"/>
      <c r="AH8" s="56"/>
      <c r="AI8" s="59"/>
      <c r="AJ8" s="46" t="s">
        <v>34</v>
      </c>
      <c r="AK8" s="159" t="s">
        <v>34</v>
      </c>
      <c r="AL8" s="135" t="s">
        <v>35</v>
      </c>
      <c r="AM8" s="134" t="s">
        <v>35</v>
      </c>
      <c r="AN8" s="116" t="s">
        <v>36</v>
      </c>
      <c r="AO8" s="116" t="s">
        <v>36</v>
      </c>
      <c r="AP8" s="93"/>
      <c r="AQ8" s="93"/>
      <c r="AR8" s="77"/>
      <c r="AS8" s="67" t="s">
        <v>34</v>
      </c>
      <c r="AT8" s="132" t="s">
        <v>34</v>
      </c>
      <c r="AU8" s="133" t="s">
        <v>35</v>
      </c>
      <c r="AV8" s="134" t="s">
        <v>35</v>
      </c>
      <c r="AW8" s="116" t="s">
        <v>36</v>
      </c>
      <c r="AX8" s="116" t="s">
        <v>36</v>
      </c>
      <c r="AY8" s="188"/>
      <c r="AZ8" s="187"/>
      <c r="BA8" s="72"/>
      <c r="BB8" s="46" t="s">
        <v>34</v>
      </c>
      <c r="BC8" s="132" t="s">
        <v>34</v>
      </c>
      <c r="BD8" s="133" t="s">
        <v>35</v>
      </c>
      <c r="BE8" s="134" t="s">
        <v>35</v>
      </c>
      <c r="BF8" s="123" t="s">
        <v>36</v>
      </c>
      <c r="BG8" s="136" t="s">
        <v>36</v>
      </c>
      <c r="BH8" s="72"/>
      <c r="BI8" s="72"/>
      <c r="BJ8" s="93"/>
      <c r="BK8" s="46" t="s">
        <v>34</v>
      </c>
      <c r="BL8" s="132" t="s">
        <v>34</v>
      </c>
      <c r="BM8" s="104" t="s">
        <v>35</v>
      </c>
      <c r="BO8" s="26">
        <f t="shared" si="0"/>
        <v>14</v>
      </c>
      <c r="BP8" s="26">
        <f t="shared" si="1"/>
        <v>14</v>
      </c>
      <c r="BQ8" s="26">
        <f t="shared" si="2"/>
        <v>14</v>
      </c>
      <c r="BR8" s="127"/>
      <c r="BS8" s="127"/>
      <c r="BT8" s="269"/>
      <c r="BU8" s="335"/>
      <c r="BV8" s="335"/>
      <c r="BW8" s="335"/>
      <c r="BX8" s="335"/>
      <c r="BY8" s="333"/>
      <c r="BZ8" s="333"/>
      <c r="CA8" s="333"/>
      <c r="CB8" s="333"/>
      <c r="CC8" s="333"/>
      <c r="CD8" s="333"/>
      <c r="CE8" s="333"/>
      <c r="CF8" s="333"/>
      <c r="CG8" s="333"/>
      <c r="CH8" s="333"/>
      <c r="CI8" s="333"/>
    </row>
    <row r="9" spans="2:87" ht="14.45" thickBot="1" x14ac:dyDescent="0.4">
      <c r="B9" s="266" t="s">
        <v>53</v>
      </c>
      <c r="C9" s="57" t="s">
        <v>34</v>
      </c>
      <c r="D9" s="45" t="s">
        <v>35</v>
      </c>
      <c r="E9" s="134" t="s">
        <v>35</v>
      </c>
      <c r="F9" s="116" t="s">
        <v>36</v>
      </c>
      <c r="G9" s="116" t="s">
        <v>36</v>
      </c>
      <c r="H9" s="56"/>
      <c r="I9" s="70"/>
      <c r="J9" s="85"/>
      <c r="K9" s="46" t="s">
        <v>34</v>
      </c>
      <c r="L9" s="132" t="s">
        <v>34</v>
      </c>
      <c r="M9" s="133" t="s">
        <v>35</v>
      </c>
      <c r="N9" s="134" t="s">
        <v>35</v>
      </c>
      <c r="O9" s="116" t="s">
        <v>36</v>
      </c>
      <c r="P9" s="123" t="s">
        <v>36</v>
      </c>
      <c r="Q9" s="186"/>
      <c r="R9" s="93"/>
      <c r="S9" s="93"/>
      <c r="T9" s="46" t="s">
        <v>34</v>
      </c>
      <c r="U9" s="132" t="s">
        <v>34</v>
      </c>
      <c r="V9" s="133" t="s">
        <v>35</v>
      </c>
      <c r="W9" s="166" t="s">
        <v>35</v>
      </c>
      <c r="X9" s="117" t="s">
        <v>36</v>
      </c>
      <c r="Y9" s="116" t="s">
        <v>36</v>
      </c>
      <c r="Z9" s="59"/>
      <c r="AA9" s="56"/>
      <c r="AB9" s="59"/>
      <c r="AC9" s="46" t="s">
        <v>34</v>
      </c>
      <c r="AD9" s="160" t="s">
        <v>34</v>
      </c>
      <c r="AE9" s="137" t="s">
        <v>35</v>
      </c>
      <c r="AF9" s="134" t="s">
        <v>35</v>
      </c>
      <c r="AG9" s="116" t="s">
        <v>36</v>
      </c>
      <c r="AH9" s="116" t="s">
        <v>36</v>
      </c>
      <c r="AI9" s="93"/>
      <c r="AJ9" s="93"/>
      <c r="AK9" s="190"/>
      <c r="AL9" s="57" t="s">
        <v>34</v>
      </c>
      <c r="AM9" s="132" t="s">
        <v>34</v>
      </c>
      <c r="AN9" s="133" t="s">
        <v>35</v>
      </c>
      <c r="AO9" s="134" t="s">
        <v>35</v>
      </c>
      <c r="AP9" s="116" t="s">
        <v>36</v>
      </c>
      <c r="AQ9" s="116" t="s">
        <v>36</v>
      </c>
      <c r="AR9" s="175"/>
      <c r="AS9" s="189"/>
      <c r="AT9" s="72"/>
      <c r="AU9" s="46" t="s">
        <v>34</v>
      </c>
      <c r="AV9" s="132" t="s">
        <v>34</v>
      </c>
      <c r="AW9" s="133" t="s">
        <v>35</v>
      </c>
      <c r="AX9" s="134" t="s">
        <v>35</v>
      </c>
      <c r="AY9" s="145" t="s">
        <v>36</v>
      </c>
      <c r="AZ9" s="117" t="s">
        <v>36</v>
      </c>
      <c r="BA9" s="72"/>
      <c r="BB9" s="72"/>
      <c r="BC9" s="93"/>
      <c r="BD9" s="46" t="s">
        <v>34</v>
      </c>
      <c r="BE9" s="132" t="s">
        <v>34</v>
      </c>
      <c r="BF9" s="104" t="s">
        <v>35</v>
      </c>
      <c r="BG9" s="60" t="s">
        <v>35</v>
      </c>
      <c r="BH9" s="116" t="s">
        <v>36</v>
      </c>
      <c r="BI9" s="116" t="s">
        <v>36</v>
      </c>
      <c r="BJ9" s="72"/>
      <c r="BK9" s="56"/>
      <c r="BL9" s="56"/>
      <c r="BM9" s="160" t="s">
        <v>34</v>
      </c>
      <c r="BO9" s="26">
        <f t="shared" si="0"/>
        <v>14</v>
      </c>
      <c r="BP9" s="26">
        <f t="shared" si="1"/>
        <v>14</v>
      </c>
      <c r="BQ9" s="26">
        <f t="shared" si="2"/>
        <v>14</v>
      </c>
      <c r="BR9" s="127"/>
      <c r="BS9" s="127"/>
      <c r="BT9" s="269"/>
      <c r="BU9" s="335"/>
      <c r="BV9" s="335"/>
      <c r="BW9" s="335"/>
      <c r="BX9" s="335"/>
      <c r="BY9" s="333"/>
      <c r="BZ9" s="333"/>
      <c r="CA9" s="333"/>
      <c r="CB9" s="333"/>
      <c r="CC9" s="333"/>
      <c r="CD9" s="333"/>
      <c r="CE9" s="333"/>
      <c r="CF9" s="333"/>
      <c r="CG9" s="333"/>
      <c r="CH9" s="333"/>
      <c r="CI9" s="333"/>
    </row>
    <row r="10" spans="2:87" ht="14.45" thickBot="1" x14ac:dyDescent="0.4">
      <c r="B10" s="266" t="s">
        <v>54</v>
      </c>
      <c r="C10" s="85"/>
      <c r="D10" s="46" t="s">
        <v>34</v>
      </c>
      <c r="E10" s="132" t="s">
        <v>34</v>
      </c>
      <c r="F10" s="133" t="s">
        <v>35</v>
      </c>
      <c r="G10" s="134" t="s">
        <v>35</v>
      </c>
      <c r="H10" s="116" t="s">
        <v>36</v>
      </c>
      <c r="I10" s="145" t="s">
        <v>36</v>
      </c>
      <c r="J10" s="176"/>
      <c r="K10" s="93"/>
      <c r="L10" s="93"/>
      <c r="M10" s="46" t="s">
        <v>34</v>
      </c>
      <c r="N10" s="132" t="s">
        <v>34</v>
      </c>
      <c r="O10" s="133" t="s">
        <v>35</v>
      </c>
      <c r="P10" s="167" t="s">
        <v>35</v>
      </c>
      <c r="Q10" s="136" t="s">
        <v>36</v>
      </c>
      <c r="R10" s="116" t="s">
        <v>36</v>
      </c>
      <c r="S10" s="59"/>
      <c r="T10" s="56"/>
      <c r="U10" s="59"/>
      <c r="V10" s="46" t="s">
        <v>34</v>
      </c>
      <c r="W10" s="159" t="s">
        <v>34</v>
      </c>
      <c r="X10" s="135" t="s">
        <v>35</v>
      </c>
      <c r="Y10" s="134" t="s">
        <v>35</v>
      </c>
      <c r="Z10" s="116" t="s">
        <v>36</v>
      </c>
      <c r="AA10" s="116" t="s">
        <v>36</v>
      </c>
      <c r="AB10" s="93"/>
      <c r="AC10" s="93"/>
      <c r="AD10" s="77"/>
      <c r="AE10" s="67" t="s">
        <v>34</v>
      </c>
      <c r="AF10" s="132" t="s">
        <v>34</v>
      </c>
      <c r="AG10" s="133" t="s">
        <v>35</v>
      </c>
      <c r="AH10" s="134" t="s">
        <v>35</v>
      </c>
      <c r="AI10" s="116" t="s">
        <v>36</v>
      </c>
      <c r="AJ10" s="116" t="s">
        <v>36</v>
      </c>
      <c r="AK10" s="188"/>
      <c r="AL10" s="187"/>
      <c r="AM10" s="72"/>
      <c r="AN10" s="46" t="s">
        <v>34</v>
      </c>
      <c r="AO10" s="132" t="s">
        <v>34</v>
      </c>
      <c r="AP10" s="133" t="s">
        <v>35</v>
      </c>
      <c r="AQ10" s="134" t="s">
        <v>35</v>
      </c>
      <c r="AR10" s="123" t="s">
        <v>36</v>
      </c>
      <c r="AS10" s="136" t="s">
        <v>36</v>
      </c>
      <c r="AT10" s="72"/>
      <c r="AU10" s="72"/>
      <c r="AV10" s="93"/>
      <c r="AW10" s="46" t="s">
        <v>34</v>
      </c>
      <c r="AX10" s="132" t="s">
        <v>34</v>
      </c>
      <c r="AY10" s="94" t="s">
        <v>35</v>
      </c>
      <c r="AZ10" s="69" t="s">
        <v>35</v>
      </c>
      <c r="BA10" s="116" t="s">
        <v>36</v>
      </c>
      <c r="BB10" s="116" t="s">
        <v>36</v>
      </c>
      <c r="BC10" s="72"/>
      <c r="BD10" s="56"/>
      <c r="BE10" s="56"/>
      <c r="BF10" s="160" t="s">
        <v>34</v>
      </c>
      <c r="BG10" s="67" t="s">
        <v>34</v>
      </c>
      <c r="BH10" s="45" t="s">
        <v>35</v>
      </c>
      <c r="BI10" s="134" t="s">
        <v>35</v>
      </c>
      <c r="BJ10" s="116" t="s">
        <v>36</v>
      </c>
      <c r="BK10" s="116" t="s">
        <v>36</v>
      </c>
      <c r="BL10" s="56"/>
      <c r="BM10" s="55"/>
      <c r="BO10" s="26">
        <f t="shared" si="0"/>
        <v>14</v>
      </c>
      <c r="BP10" s="26">
        <f t="shared" si="1"/>
        <v>14</v>
      </c>
      <c r="BQ10" s="26">
        <f t="shared" si="2"/>
        <v>14</v>
      </c>
      <c r="BR10" s="127"/>
      <c r="BS10" s="127"/>
      <c r="BT10" s="269"/>
      <c r="BU10" s="335"/>
      <c r="BV10" s="335"/>
      <c r="BW10" s="335"/>
      <c r="BX10" s="335"/>
      <c r="BY10" s="333"/>
      <c r="BZ10" s="333"/>
      <c r="CA10" s="333"/>
      <c r="CB10" s="333"/>
      <c r="CC10" s="333"/>
      <c r="CD10" s="333"/>
      <c r="CE10" s="333"/>
      <c r="CF10" s="333"/>
      <c r="CG10" s="333"/>
      <c r="CH10" s="333"/>
      <c r="CI10" s="333"/>
    </row>
    <row r="11" spans="2:87" ht="14.45" thickBot="1" x14ac:dyDescent="0.4">
      <c r="B11" s="266" t="s">
        <v>55</v>
      </c>
      <c r="C11" s="176"/>
      <c r="D11" s="93"/>
      <c r="E11" s="93"/>
      <c r="F11" s="46" t="s">
        <v>34</v>
      </c>
      <c r="G11" s="132" t="s">
        <v>34</v>
      </c>
      <c r="H11" s="133" t="s">
        <v>35</v>
      </c>
      <c r="I11" s="166" t="s">
        <v>35</v>
      </c>
      <c r="J11" s="117" t="s">
        <v>36</v>
      </c>
      <c r="K11" s="116" t="s">
        <v>36</v>
      </c>
      <c r="L11" s="59"/>
      <c r="M11" s="56"/>
      <c r="N11" s="59"/>
      <c r="O11" s="46" t="s">
        <v>34</v>
      </c>
      <c r="P11" s="160" t="s">
        <v>34</v>
      </c>
      <c r="Q11" s="137" t="s">
        <v>35</v>
      </c>
      <c r="R11" s="134" t="s">
        <v>35</v>
      </c>
      <c r="S11" s="116" t="s">
        <v>36</v>
      </c>
      <c r="T11" s="116" t="s">
        <v>36</v>
      </c>
      <c r="U11" s="93"/>
      <c r="V11" s="93"/>
      <c r="W11" s="190"/>
      <c r="X11" s="57" t="s">
        <v>34</v>
      </c>
      <c r="Y11" s="132" t="s">
        <v>34</v>
      </c>
      <c r="Z11" s="133" t="s">
        <v>35</v>
      </c>
      <c r="AA11" s="134" t="s">
        <v>35</v>
      </c>
      <c r="AB11" s="116" t="s">
        <v>36</v>
      </c>
      <c r="AC11" s="116" t="s">
        <v>36</v>
      </c>
      <c r="AD11" s="175"/>
      <c r="AE11" s="189"/>
      <c r="AF11" s="72"/>
      <c r="AG11" s="46" t="s">
        <v>34</v>
      </c>
      <c r="AH11" s="132" t="s">
        <v>34</v>
      </c>
      <c r="AI11" s="133" t="s">
        <v>35</v>
      </c>
      <c r="AJ11" s="134" t="s">
        <v>35</v>
      </c>
      <c r="AK11" s="145" t="s">
        <v>36</v>
      </c>
      <c r="AL11" s="117" t="s">
        <v>36</v>
      </c>
      <c r="AM11" s="72"/>
      <c r="AN11" s="72"/>
      <c r="AO11" s="93"/>
      <c r="AP11" s="46" t="s">
        <v>34</v>
      </c>
      <c r="AQ11" s="132" t="s">
        <v>34</v>
      </c>
      <c r="AR11" s="104" t="s">
        <v>35</v>
      </c>
      <c r="AS11" s="60" t="s">
        <v>35</v>
      </c>
      <c r="AT11" s="116" t="s">
        <v>36</v>
      </c>
      <c r="AU11" s="116" t="s">
        <v>36</v>
      </c>
      <c r="AV11" s="72"/>
      <c r="AW11" s="56"/>
      <c r="AX11" s="56"/>
      <c r="AY11" s="159" t="s">
        <v>34</v>
      </c>
      <c r="AZ11" s="57" t="s">
        <v>34</v>
      </c>
      <c r="BA11" s="45" t="s">
        <v>35</v>
      </c>
      <c r="BB11" s="134" t="s">
        <v>35</v>
      </c>
      <c r="BC11" s="116" t="s">
        <v>36</v>
      </c>
      <c r="BD11" s="116" t="s">
        <v>36</v>
      </c>
      <c r="BE11" s="56"/>
      <c r="BF11" s="55"/>
      <c r="BG11" s="142"/>
      <c r="BH11" s="46" t="s">
        <v>34</v>
      </c>
      <c r="BI11" s="132" t="s">
        <v>34</v>
      </c>
      <c r="BJ11" s="133" t="s">
        <v>35</v>
      </c>
      <c r="BK11" s="134" t="s">
        <v>35</v>
      </c>
      <c r="BL11" s="116" t="s">
        <v>36</v>
      </c>
      <c r="BM11" s="123" t="s">
        <v>36</v>
      </c>
      <c r="BO11" s="26">
        <f t="shared" si="0"/>
        <v>14</v>
      </c>
      <c r="BP11" s="26">
        <f t="shared" si="1"/>
        <v>14</v>
      </c>
      <c r="BQ11" s="26">
        <f t="shared" si="2"/>
        <v>14</v>
      </c>
      <c r="BR11" s="127"/>
      <c r="BS11" s="127"/>
      <c r="BT11" s="269"/>
      <c r="BU11" s="335"/>
      <c r="BV11" s="335"/>
      <c r="BW11" s="335"/>
      <c r="BX11" s="335"/>
      <c r="BY11" s="333"/>
      <c r="BZ11" s="333"/>
      <c r="CA11" s="333"/>
      <c r="CB11" s="333"/>
      <c r="CC11" s="333"/>
      <c r="CD11" s="333"/>
      <c r="CE11" s="333"/>
      <c r="CF11" s="333"/>
      <c r="CG11" s="333"/>
      <c r="CH11" s="333"/>
      <c r="CI11" s="333"/>
    </row>
    <row r="12" spans="2:87" ht="14.45" thickBot="1" x14ac:dyDescent="0.4">
      <c r="B12" s="266" t="s">
        <v>56</v>
      </c>
      <c r="C12" s="117" t="s">
        <v>36</v>
      </c>
      <c r="D12" s="116" t="s">
        <v>36</v>
      </c>
      <c r="E12" s="59"/>
      <c r="F12" s="56"/>
      <c r="G12" s="59"/>
      <c r="H12" s="46" t="s">
        <v>34</v>
      </c>
      <c r="I12" s="159" t="s">
        <v>34</v>
      </c>
      <c r="J12" s="135" t="s">
        <v>35</v>
      </c>
      <c r="K12" s="134" t="s">
        <v>35</v>
      </c>
      <c r="L12" s="116" t="s">
        <v>36</v>
      </c>
      <c r="M12" s="116" t="s">
        <v>36</v>
      </c>
      <c r="N12" s="93"/>
      <c r="O12" s="93"/>
      <c r="P12" s="77"/>
      <c r="Q12" s="67" t="s">
        <v>34</v>
      </c>
      <c r="R12" s="132" t="s">
        <v>34</v>
      </c>
      <c r="S12" s="133" t="s">
        <v>35</v>
      </c>
      <c r="T12" s="134" t="s">
        <v>35</v>
      </c>
      <c r="U12" s="116" t="s">
        <v>36</v>
      </c>
      <c r="V12" s="116" t="s">
        <v>36</v>
      </c>
      <c r="W12" s="188"/>
      <c r="X12" s="187"/>
      <c r="Y12" s="72"/>
      <c r="Z12" s="46" t="s">
        <v>34</v>
      </c>
      <c r="AA12" s="132" t="s">
        <v>34</v>
      </c>
      <c r="AB12" s="133" t="s">
        <v>35</v>
      </c>
      <c r="AC12" s="134" t="s">
        <v>35</v>
      </c>
      <c r="AD12" s="123" t="s">
        <v>36</v>
      </c>
      <c r="AE12" s="136" t="s">
        <v>36</v>
      </c>
      <c r="AF12" s="72"/>
      <c r="AG12" s="72"/>
      <c r="AH12" s="93"/>
      <c r="AI12" s="46" t="s">
        <v>34</v>
      </c>
      <c r="AJ12" s="132" t="s">
        <v>34</v>
      </c>
      <c r="AK12" s="94" t="s">
        <v>35</v>
      </c>
      <c r="AL12" s="69" t="s">
        <v>35</v>
      </c>
      <c r="AM12" s="116" t="s">
        <v>36</v>
      </c>
      <c r="AN12" s="116" t="s">
        <v>36</v>
      </c>
      <c r="AO12" s="72"/>
      <c r="AP12" s="56"/>
      <c r="AQ12" s="56"/>
      <c r="AR12" s="160" t="s">
        <v>34</v>
      </c>
      <c r="AS12" s="67" t="s">
        <v>34</v>
      </c>
      <c r="AT12" s="45" t="s">
        <v>35</v>
      </c>
      <c r="AU12" s="134" t="s">
        <v>35</v>
      </c>
      <c r="AV12" s="116" t="s">
        <v>36</v>
      </c>
      <c r="AW12" s="116" t="s">
        <v>36</v>
      </c>
      <c r="AX12" s="56"/>
      <c r="AY12" s="70"/>
      <c r="AZ12" s="85"/>
      <c r="BA12" s="46" t="s">
        <v>34</v>
      </c>
      <c r="BB12" s="132" t="s">
        <v>34</v>
      </c>
      <c r="BC12" s="133" t="s">
        <v>35</v>
      </c>
      <c r="BD12" s="134" t="s">
        <v>35</v>
      </c>
      <c r="BE12" s="116" t="s">
        <v>36</v>
      </c>
      <c r="BF12" s="123" t="s">
        <v>36</v>
      </c>
      <c r="BG12" s="186"/>
      <c r="BH12" s="93"/>
      <c r="BI12" s="93"/>
      <c r="BJ12" s="46" t="s">
        <v>34</v>
      </c>
      <c r="BK12" s="132" t="s">
        <v>34</v>
      </c>
      <c r="BL12" s="133" t="s">
        <v>35</v>
      </c>
      <c r="BM12" s="167" t="s">
        <v>35</v>
      </c>
      <c r="BO12" s="26">
        <f t="shared" si="0"/>
        <v>14</v>
      </c>
      <c r="BP12" s="26">
        <f t="shared" si="1"/>
        <v>14</v>
      </c>
      <c r="BQ12" s="26">
        <f t="shared" si="2"/>
        <v>14</v>
      </c>
      <c r="BR12" s="127"/>
      <c r="BS12" s="127"/>
      <c r="BT12" s="269"/>
      <c r="BU12" s="335"/>
      <c r="BV12" s="335"/>
      <c r="BW12" s="335"/>
      <c r="BX12" s="335"/>
      <c r="BY12" s="333"/>
      <c r="BZ12" s="333"/>
      <c r="CA12" s="333"/>
      <c r="CB12" s="333"/>
      <c r="CC12" s="333"/>
      <c r="CD12" s="333"/>
      <c r="CE12" s="333"/>
      <c r="CF12" s="333"/>
      <c r="CG12" s="333"/>
      <c r="CH12" s="333"/>
      <c r="CI12" s="333"/>
    </row>
    <row r="13" spans="2:87" ht="14.45" thickBot="1" x14ac:dyDescent="0.4">
      <c r="B13" s="266" t="s">
        <v>121</v>
      </c>
      <c r="C13" s="66" t="s">
        <v>35</v>
      </c>
      <c r="D13" s="129" t="s">
        <v>35</v>
      </c>
      <c r="E13" s="114" t="s">
        <v>36</v>
      </c>
      <c r="F13" s="114" t="s">
        <v>36</v>
      </c>
      <c r="G13" s="91"/>
      <c r="H13" s="91"/>
      <c r="I13" s="185"/>
      <c r="J13" s="31" t="s">
        <v>34</v>
      </c>
      <c r="K13" s="130" t="s">
        <v>34</v>
      </c>
      <c r="L13" s="128" t="s">
        <v>35</v>
      </c>
      <c r="M13" s="129" t="s">
        <v>35</v>
      </c>
      <c r="N13" s="114" t="s">
        <v>36</v>
      </c>
      <c r="O13" s="114" t="s">
        <v>36</v>
      </c>
      <c r="P13" s="184"/>
      <c r="Q13" s="183"/>
      <c r="R13" s="147"/>
      <c r="S13" s="30" t="s">
        <v>34</v>
      </c>
      <c r="T13" s="130" t="s">
        <v>34</v>
      </c>
      <c r="U13" s="128" t="s">
        <v>35</v>
      </c>
      <c r="V13" s="129" t="s">
        <v>35</v>
      </c>
      <c r="W13" s="151" t="s">
        <v>36</v>
      </c>
      <c r="X13" s="120" t="s">
        <v>36</v>
      </c>
      <c r="Y13" s="147"/>
      <c r="Z13" s="147"/>
      <c r="AA13" s="91"/>
      <c r="AB13" s="30" t="s">
        <v>34</v>
      </c>
      <c r="AC13" s="130" t="s">
        <v>34</v>
      </c>
      <c r="AD13" s="89" t="s">
        <v>35</v>
      </c>
      <c r="AE13" s="83" t="s">
        <v>35</v>
      </c>
      <c r="AF13" s="114" t="s">
        <v>36</v>
      </c>
      <c r="AG13" s="114" t="s">
        <v>36</v>
      </c>
      <c r="AH13" s="147"/>
      <c r="AI13" s="33"/>
      <c r="AJ13" s="33"/>
      <c r="AK13" s="165" t="s">
        <v>34</v>
      </c>
      <c r="AL13" s="31" t="s">
        <v>34</v>
      </c>
      <c r="AM13" s="34" t="s">
        <v>35</v>
      </c>
      <c r="AN13" s="129" t="s">
        <v>35</v>
      </c>
      <c r="AO13" s="114" t="s">
        <v>36</v>
      </c>
      <c r="AP13" s="114" t="s">
        <v>36</v>
      </c>
      <c r="AQ13" s="33"/>
      <c r="AR13" s="53"/>
      <c r="AS13" s="90"/>
      <c r="AT13" s="30" t="s">
        <v>34</v>
      </c>
      <c r="AU13" s="130" t="s">
        <v>34</v>
      </c>
      <c r="AV13" s="128" t="s">
        <v>35</v>
      </c>
      <c r="AW13" s="129" t="s">
        <v>35</v>
      </c>
      <c r="AX13" s="114" t="s">
        <v>36</v>
      </c>
      <c r="AY13" s="151" t="s">
        <v>36</v>
      </c>
      <c r="AZ13" s="182"/>
      <c r="BA13" s="91"/>
      <c r="BB13" s="91"/>
      <c r="BC13" s="30" t="s">
        <v>34</v>
      </c>
      <c r="BD13" s="130" t="s">
        <v>34</v>
      </c>
      <c r="BE13" s="128" t="s">
        <v>35</v>
      </c>
      <c r="BF13" s="164" t="s">
        <v>35</v>
      </c>
      <c r="BG13" s="115" t="s">
        <v>36</v>
      </c>
      <c r="BH13" s="114" t="s">
        <v>36</v>
      </c>
      <c r="BI13" s="29"/>
      <c r="BJ13" s="33"/>
      <c r="BK13" s="29"/>
      <c r="BL13" s="30" t="s">
        <v>34</v>
      </c>
      <c r="BM13" s="156" t="s">
        <v>34</v>
      </c>
      <c r="BO13" s="26">
        <f t="shared" si="0"/>
        <v>14</v>
      </c>
      <c r="BP13" s="26">
        <f t="shared" si="1"/>
        <v>14</v>
      </c>
      <c r="BQ13" s="26">
        <f t="shared" si="2"/>
        <v>14</v>
      </c>
      <c r="BR13" s="269"/>
      <c r="BS13" s="127"/>
      <c r="BT13" s="127"/>
      <c r="BU13" s="335"/>
      <c r="BV13" s="335"/>
      <c r="BW13" s="335"/>
      <c r="BX13" s="335"/>
      <c r="BY13" s="333"/>
      <c r="BZ13" s="333"/>
      <c r="CA13" s="333"/>
      <c r="CB13" s="333"/>
      <c r="CC13" s="333"/>
      <c r="CD13" s="333"/>
      <c r="CE13" s="333"/>
      <c r="CF13" s="333"/>
      <c r="CG13" s="333"/>
      <c r="CH13" s="333"/>
      <c r="CI13" s="333"/>
    </row>
    <row r="14" spans="2:87" s="78" customFormat="1" ht="14.1" x14ac:dyDescent="0.35">
      <c r="B14" s="269"/>
      <c r="C14" s="127"/>
      <c r="D14" s="127"/>
      <c r="E14" s="269"/>
      <c r="F14" s="127"/>
      <c r="G14" s="269"/>
      <c r="H14" s="269"/>
      <c r="I14" s="269"/>
      <c r="J14" s="269"/>
      <c r="K14" s="127"/>
      <c r="L14" s="127"/>
      <c r="M14" s="269"/>
      <c r="N14" s="127"/>
      <c r="O14" s="269"/>
      <c r="P14" s="269"/>
      <c r="Q14" s="127"/>
      <c r="R14" s="127"/>
      <c r="S14" s="127"/>
      <c r="T14" s="127"/>
      <c r="U14" s="269"/>
      <c r="V14" s="127"/>
      <c r="W14" s="269"/>
      <c r="X14" s="269"/>
      <c r="Y14" s="127"/>
      <c r="Z14" s="127"/>
      <c r="AA14" s="127"/>
      <c r="AB14" s="127"/>
      <c r="AC14" s="127"/>
      <c r="AD14" s="127"/>
      <c r="AE14" s="269"/>
      <c r="AF14" s="269"/>
      <c r="AG14" s="127"/>
      <c r="AH14" s="127"/>
      <c r="AI14" s="127"/>
      <c r="AJ14" s="127"/>
      <c r="AK14" s="127"/>
      <c r="AM14" s="26"/>
      <c r="AN14" s="26"/>
      <c r="AO14" s="26"/>
      <c r="AP14" s="126"/>
      <c r="BU14" s="339"/>
      <c r="BV14" s="339"/>
      <c r="BW14" s="339"/>
      <c r="BX14" s="339"/>
      <c r="BY14" s="339"/>
      <c r="BZ14" s="339"/>
      <c r="CA14" s="339"/>
      <c r="CB14" s="339"/>
      <c r="CC14" s="339"/>
      <c r="CD14" s="339"/>
      <c r="CE14" s="339"/>
      <c r="CF14" s="339"/>
      <c r="CG14" s="339"/>
      <c r="CH14" s="339"/>
      <c r="CI14" s="339"/>
    </row>
    <row r="15" spans="2:87" ht="19.5" customHeight="1" x14ac:dyDescent="0.25">
      <c r="B15" s="269"/>
      <c r="C15" s="272" t="s">
        <v>282</v>
      </c>
      <c r="D15" s="127"/>
      <c r="E15" s="127"/>
      <c r="F15" s="127"/>
      <c r="G15" s="127"/>
      <c r="H15" s="269"/>
      <c r="I15" s="269"/>
      <c r="J15" s="127"/>
      <c r="K15" s="127"/>
      <c r="L15" s="127"/>
      <c r="M15" s="127"/>
      <c r="N15" s="127"/>
      <c r="O15" s="127"/>
      <c r="P15" s="127"/>
      <c r="Q15" s="269"/>
      <c r="R15" s="269"/>
      <c r="S15" s="269"/>
      <c r="T15" s="269"/>
      <c r="U15" s="269"/>
      <c r="V15" s="127"/>
      <c r="W15" s="127"/>
      <c r="X15" s="269"/>
      <c r="Y15" s="26"/>
      <c r="Z15" s="26"/>
      <c r="AA15" s="26"/>
      <c r="AB15" s="27"/>
      <c r="AE15" s="245" t="s">
        <v>276</v>
      </c>
      <c r="AF15" s="264"/>
      <c r="AG15" s="264"/>
      <c r="AH15" s="264"/>
      <c r="AI15" s="264"/>
      <c r="AJ15" s="264"/>
      <c r="AK15" s="264"/>
      <c r="BU15" s="333"/>
      <c r="BV15" s="333"/>
      <c r="BW15" s="333"/>
      <c r="BX15" s="333"/>
      <c r="BY15" s="333"/>
      <c r="BZ15" s="333"/>
      <c r="CA15" s="333"/>
      <c r="CB15" s="333"/>
      <c r="CC15" s="333"/>
      <c r="CD15" s="333"/>
      <c r="CE15" s="333"/>
      <c r="CF15" s="333"/>
      <c r="CG15" s="333"/>
      <c r="CH15" s="333"/>
      <c r="CI15" s="333"/>
    </row>
    <row r="16" spans="2:87" s="78" customFormat="1" ht="15.75" customHeight="1" thickBot="1" x14ac:dyDescent="0.4">
      <c r="B16" s="269"/>
      <c r="C16" s="127"/>
      <c r="D16" s="127"/>
      <c r="E16" s="269"/>
      <c r="F16" s="127"/>
      <c r="G16" s="269"/>
      <c r="H16" s="269"/>
      <c r="I16" s="269"/>
      <c r="J16" s="269"/>
      <c r="K16" s="127"/>
      <c r="L16" s="127"/>
      <c r="M16" s="269"/>
      <c r="N16" s="127"/>
      <c r="O16" s="269"/>
      <c r="P16" s="269"/>
      <c r="Q16" s="127"/>
      <c r="R16" s="127"/>
      <c r="S16" s="127"/>
      <c r="T16" s="127"/>
      <c r="U16" s="269"/>
      <c r="V16" s="127"/>
      <c r="W16" s="269"/>
      <c r="X16" s="269"/>
      <c r="Y16" s="127"/>
      <c r="Z16" s="127"/>
      <c r="AA16" s="127"/>
      <c r="AB16" s="127"/>
      <c r="AC16" s="127"/>
      <c r="AD16" s="127"/>
      <c r="AE16" s="247"/>
      <c r="AO16" s="263" t="s">
        <v>52</v>
      </c>
      <c r="AP16" s="248"/>
      <c r="AQ16" s="248"/>
      <c r="AR16" s="248"/>
      <c r="AS16" s="248"/>
      <c r="AT16" s="263"/>
      <c r="AY16" s="263" t="s">
        <v>278</v>
      </c>
      <c r="AZ16" s="248"/>
      <c r="BA16" s="248"/>
      <c r="BB16" s="248"/>
      <c r="BC16" s="248"/>
      <c r="BD16" s="248"/>
      <c r="BU16" s="339"/>
      <c r="BV16" s="339"/>
      <c r="BW16" s="339"/>
      <c r="BX16" s="339"/>
      <c r="BY16" s="339"/>
      <c r="BZ16" s="339"/>
      <c r="CA16" s="339"/>
      <c r="CB16" s="339"/>
      <c r="CC16" s="339"/>
      <c r="CD16" s="339"/>
      <c r="CE16" s="339"/>
      <c r="CF16" s="339"/>
      <c r="CG16" s="339"/>
      <c r="CH16" s="339"/>
      <c r="CI16" s="339"/>
    </row>
    <row r="17" spans="2:87" s="78" customFormat="1" ht="19.5" customHeight="1" x14ac:dyDescent="0.35">
      <c r="B17" s="269"/>
      <c r="C17" s="362" t="s">
        <v>242</v>
      </c>
      <c r="D17" s="362"/>
      <c r="E17" s="362"/>
      <c r="F17" s="362"/>
      <c r="G17" s="362"/>
      <c r="H17" s="362"/>
      <c r="I17" s="467">
        <v>37.299999999999997</v>
      </c>
      <c r="J17" s="467"/>
      <c r="K17" s="127"/>
      <c r="L17" s="127"/>
      <c r="M17" s="269"/>
      <c r="N17" s="127"/>
      <c r="O17" s="269"/>
      <c r="P17" s="269"/>
      <c r="Q17" s="127"/>
      <c r="R17" s="127"/>
      <c r="S17" s="127"/>
      <c r="T17" s="127"/>
      <c r="U17" s="269"/>
      <c r="V17" s="127"/>
      <c r="W17" s="269"/>
      <c r="X17" s="269"/>
      <c r="Y17" s="127"/>
      <c r="Z17" s="127"/>
      <c r="AA17" s="127"/>
      <c r="AB17" s="127"/>
      <c r="AC17" s="127"/>
      <c r="AD17" s="127"/>
      <c r="AE17" s="274" t="s">
        <v>255</v>
      </c>
      <c r="AF17" s="275"/>
      <c r="AG17" s="275"/>
      <c r="AH17" s="275"/>
      <c r="AI17" s="275"/>
      <c r="AJ17" s="275"/>
      <c r="AK17" s="275"/>
      <c r="AL17" s="275"/>
      <c r="AM17" s="275"/>
      <c r="AN17" s="276"/>
      <c r="AO17" s="363">
        <f>$L36*$L38*$M46</f>
        <v>10600.660000000002</v>
      </c>
      <c r="AP17" s="364"/>
      <c r="AQ17" s="364"/>
      <c r="AR17" s="364"/>
      <c r="AS17" s="364"/>
      <c r="AT17" s="364"/>
      <c r="AU17" s="364"/>
      <c r="AV17" s="364"/>
      <c r="AW17" s="364"/>
      <c r="AX17" s="365"/>
      <c r="AY17" s="363">
        <f>$L37*$L38*$M46</f>
        <v>14256.060000000001</v>
      </c>
      <c r="AZ17" s="364"/>
      <c r="BA17" s="364"/>
      <c r="BB17" s="364"/>
      <c r="BC17" s="364"/>
      <c r="BD17" s="364"/>
      <c r="BE17" s="364"/>
      <c r="BF17" s="364"/>
      <c r="BG17" s="364"/>
      <c r="BH17" s="365"/>
      <c r="BU17" s="339"/>
      <c r="BV17" s="339"/>
      <c r="BW17" s="339"/>
      <c r="BX17" s="339"/>
      <c r="BY17" s="339"/>
      <c r="BZ17" s="339"/>
      <c r="CA17" s="339"/>
      <c r="CB17" s="339"/>
      <c r="CC17" s="339"/>
      <c r="CD17" s="339"/>
      <c r="CE17" s="339"/>
      <c r="CF17" s="339"/>
      <c r="CG17" s="339"/>
      <c r="CH17" s="339"/>
      <c r="CI17" s="339"/>
    </row>
    <row r="18" spans="2:87" ht="19.5" customHeight="1" x14ac:dyDescent="0.25">
      <c r="C18" s="267" t="s">
        <v>243</v>
      </c>
      <c r="I18" s="26">
        <v>3</v>
      </c>
      <c r="AE18" s="277" t="s">
        <v>256</v>
      </c>
      <c r="AF18" s="278"/>
      <c r="AG18" s="278"/>
      <c r="AH18" s="278"/>
      <c r="AI18" s="278"/>
      <c r="AJ18" s="278"/>
      <c r="AK18" s="278"/>
      <c r="AL18" s="278"/>
      <c r="AM18" s="278"/>
      <c r="AN18" s="279"/>
      <c r="AO18" s="372">
        <f>$L38*$L39</f>
        <v>0</v>
      </c>
      <c r="AP18" s="373"/>
      <c r="AQ18" s="373"/>
      <c r="AR18" s="373"/>
      <c r="AS18" s="373"/>
      <c r="AT18" s="373"/>
      <c r="AU18" s="373"/>
      <c r="AV18" s="373"/>
      <c r="AW18" s="373"/>
      <c r="AX18" s="374"/>
      <c r="AY18" s="372">
        <f>$L38*$L39</f>
        <v>0</v>
      </c>
      <c r="AZ18" s="373"/>
      <c r="BA18" s="373"/>
      <c r="BB18" s="373"/>
      <c r="BC18" s="373"/>
      <c r="BD18" s="373"/>
      <c r="BE18" s="373"/>
      <c r="BF18" s="373"/>
      <c r="BG18" s="373"/>
      <c r="BH18" s="374"/>
      <c r="BU18" s="333"/>
      <c r="BV18" s="333"/>
      <c r="BW18" s="333"/>
      <c r="BX18" s="333"/>
      <c r="BY18" s="333"/>
      <c r="BZ18" s="333"/>
      <c r="CA18" s="333"/>
      <c r="CB18" s="333"/>
      <c r="CC18" s="333"/>
      <c r="CD18" s="333"/>
      <c r="CE18" s="333"/>
      <c r="CF18" s="333"/>
      <c r="CG18" s="333"/>
      <c r="CH18" s="333"/>
      <c r="CI18" s="333"/>
    </row>
    <row r="19" spans="2:87" ht="19.5" customHeight="1" x14ac:dyDescent="0.25">
      <c r="C19" s="267" t="s">
        <v>244</v>
      </c>
      <c r="I19" s="26">
        <v>9</v>
      </c>
      <c r="AE19" s="277" t="s">
        <v>257</v>
      </c>
      <c r="AF19" s="278"/>
      <c r="AG19" s="278"/>
      <c r="AH19" s="278"/>
      <c r="AI19" s="278"/>
      <c r="AJ19" s="278"/>
      <c r="AK19" s="278"/>
      <c r="AL19" s="278"/>
      <c r="AM19" s="278"/>
      <c r="AN19" s="279"/>
      <c r="AO19" s="375">
        <f>$M50+$Q50+$U50</f>
        <v>14</v>
      </c>
      <c r="AP19" s="376"/>
      <c r="AQ19" s="376"/>
      <c r="AR19" s="376"/>
      <c r="AS19" s="376"/>
      <c r="AT19" s="376"/>
      <c r="AU19" s="376"/>
      <c r="AV19" s="376"/>
      <c r="AW19" s="376"/>
      <c r="AX19" s="377"/>
      <c r="AY19" s="375">
        <f>$M50+$Q50+$U50</f>
        <v>14</v>
      </c>
      <c r="AZ19" s="376"/>
      <c r="BA19" s="376"/>
      <c r="BB19" s="376"/>
      <c r="BC19" s="376"/>
      <c r="BD19" s="376"/>
      <c r="BE19" s="376"/>
      <c r="BF19" s="376"/>
      <c r="BG19" s="376"/>
      <c r="BH19" s="377"/>
      <c r="BU19" s="333"/>
      <c r="BV19" s="333"/>
      <c r="BW19" s="333"/>
      <c r="BX19" s="333"/>
      <c r="BY19" s="333"/>
      <c r="BZ19" s="333"/>
      <c r="CA19" s="333"/>
      <c r="CB19" s="333"/>
      <c r="CC19" s="333"/>
      <c r="CD19" s="333"/>
      <c r="CE19" s="333"/>
      <c r="CF19" s="333"/>
      <c r="CG19" s="333"/>
      <c r="CH19" s="333"/>
      <c r="CI19" s="333"/>
    </row>
    <row r="20" spans="2:87" ht="19.5" customHeight="1" thickBot="1" x14ac:dyDescent="0.3">
      <c r="C20" s="125"/>
      <c r="AE20" s="280" t="s">
        <v>258</v>
      </c>
      <c r="AF20" s="281"/>
      <c r="AG20" s="281"/>
      <c r="AH20" s="281"/>
      <c r="AI20" s="281"/>
      <c r="AJ20" s="281"/>
      <c r="AK20" s="281"/>
      <c r="AL20" s="281"/>
      <c r="AM20" s="281"/>
      <c r="AN20" s="282"/>
      <c r="AO20" s="378">
        <f>$M50*$O50+$Q50*$S50+$U50*$W50</f>
        <v>112</v>
      </c>
      <c r="AP20" s="379"/>
      <c r="AQ20" s="379"/>
      <c r="AR20" s="379"/>
      <c r="AS20" s="379"/>
      <c r="AT20" s="379"/>
      <c r="AU20" s="379"/>
      <c r="AV20" s="379"/>
      <c r="AW20" s="379"/>
      <c r="AX20" s="380"/>
      <c r="AY20" s="378">
        <f>$M50*$O50+$Q50*$S50+$U50*$W50</f>
        <v>112</v>
      </c>
      <c r="AZ20" s="379"/>
      <c r="BA20" s="379"/>
      <c r="BB20" s="379"/>
      <c r="BC20" s="379"/>
      <c r="BD20" s="379"/>
      <c r="BE20" s="379"/>
      <c r="BF20" s="379"/>
      <c r="BG20" s="379"/>
      <c r="BH20" s="380"/>
      <c r="BU20" s="333"/>
      <c r="BV20" s="333"/>
      <c r="BW20" s="333"/>
      <c r="BX20" s="333"/>
      <c r="BY20" s="333"/>
      <c r="BZ20" s="333"/>
      <c r="CA20" s="333"/>
      <c r="CB20" s="333"/>
      <c r="CC20" s="333"/>
      <c r="CD20" s="333"/>
      <c r="CE20" s="333"/>
      <c r="CF20" s="333"/>
      <c r="CG20" s="333"/>
      <c r="CH20" s="333"/>
      <c r="CI20" s="333"/>
    </row>
    <row r="21" spans="2:87" ht="19.5" customHeight="1" thickTop="1" x14ac:dyDescent="0.25">
      <c r="C21" s="384" t="s">
        <v>140</v>
      </c>
      <c r="D21" s="384"/>
      <c r="E21" s="384"/>
      <c r="F21" s="384"/>
      <c r="G21" s="384"/>
      <c r="H21" s="384"/>
      <c r="I21" s="385"/>
      <c r="J21" s="384" t="s">
        <v>132</v>
      </c>
      <c r="K21" s="384"/>
      <c r="L21" s="384"/>
      <c r="M21" s="384"/>
      <c r="N21" s="384"/>
      <c r="O21" s="384"/>
      <c r="P21" s="384"/>
      <c r="AE21" s="283" t="s">
        <v>259</v>
      </c>
      <c r="AF21" s="284"/>
      <c r="AG21" s="284"/>
      <c r="AH21" s="284"/>
      <c r="AI21" s="284"/>
      <c r="AJ21" s="284"/>
      <c r="AK21" s="284"/>
      <c r="AL21" s="284"/>
      <c r="AM21" s="284"/>
      <c r="AN21" s="285"/>
      <c r="AO21" s="369">
        <f>IF($M$46="",0,(($L$36/$M$45*($M50*$O50+$Q50*$S50+$U50*$W50))*AO18))</f>
        <v>0</v>
      </c>
      <c r="AP21" s="370"/>
      <c r="AQ21" s="370"/>
      <c r="AR21" s="370"/>
      <c r="AS21" s="370"/>
      <c r="AT21" s="370"/>
      <c r="AU21" s="370"/>
      <c r="AV21" s="370"/>
      <c r="AW21" s="370"/>
      <c r="AX21" s="371"/>
      <c r="AY21" s="369">
        <f>IF($M$46="",0,(($L$37/$M$45*($M50*$O50+$Q50*$S50+$U50*$W50))*AY18))</f>
        <v>0</v>
      </c>
      <c r="AZ21" s="370"/>
      <c r="BA21" s="370"/>
      <c r="BB21" s="370"/>
      <c r="BC21" s="370"/>
      <c r="BD21" s="370"/>
      <c r="BE21" s="370"/>
      <c r="BF21" s="370"/>
      <c r="BG21" s="370"/>
      <c r="BH21" s="371"/>
      <c r="BU21" s="333"/>
      <c r="BV21" s="333"/>
      <c r="BW21" s="333"/>
      <c r="BX21" s="333"/>
      <c r="BY21" s="333"/>
      <c r="BZ21" s="333"/>
      <c r="CA21" s="333"/>
      <c r="CB21" s="333"/>
      <c r="CC21" s="333"/>
      <c r="CD21" s="333"/>
      <c r="CE21" s="333"/>
      <c r="CF21" s="333"/>
      <c r="CG21" s="333"/>
      <c r="CH21" s="333"/>
      <c r="CI21" s="333"/>
    </row>
    <row r="22" spans="2:87" ht="19.5" customHeight="1" x14ac:dyDescent="0.25">
      <c r="I22" s="229"/>
      <c r="AE22" s="277" t="s">
        <v>260</v>
      </c>
      <c r="AF22" s="278"/>
      <c r="AG22" s="278"/>
      <c r="AH22" s="278"/>
      <c r="AI22" s="278"/>
      <c r="AJ22" s="278"/>
      <c r="AK22" s="278"/>
      <c r="AL22" s="278"/>
      <c r="AM22" s="278"/>
      <c r="AN22" s="279"/>
      <c r="AO22" s="372">
        <f>$L$38*$L$40</f>
        <v>4.9000000000000004</v>
      </c>
      <c r="AP22" s="373"/>
      <c r="AQ22" s="373"/>
      <c r="AR22" s="373"/>
      <c r="AS22" s="373"/>
      <c r="AT22" s="373"/>
      <c r="AU22" s="373"/>
      <c r="AV22" s="373"/>
      <c r="AW22" s="373"/>
      <c r="AX22" s="374"/>
      <c r="AY22" s="372">
        <f>$L$38*$L$40</f>
        <v>4.9000000000000004</v>
      </c>
      <c r="AZ22" s="373"/>
      <c r="BA22" s="373"/>
      <c r="BB22" s="373"/>
      <c r="BC22" s="373"/>
      <c r="BD22" s="373"/>
      <c r="BE22" s="373"/>
      <c r="BF22" s="373"/>
      <c r="BG22" s="373"/>
      <c r="BH22" s="374"/>
    </row>
    <row r="23" spans="2:87" ht="19.5" customHeight="1" x14ac:dyDescent="0.25">
      <c r="C23" s="232" t="s">
        <v>133</v>
      </c>
      <c r="D23" s="270" t="s">
        <v>161</v>
      </c>
      <c r="E23" s="270"/>
      <c r="F23" s="270"/>
      <c r="G23" s="270"/>
      <c r="H23" s="270"/>
      <c r="I23" s="271"/>
      <c r="J23" s="232" t="s">
        <v>133</v>
      </c>
      <c r="K23" s="383" t="s">
        <v>163</v>
      </c>
      <c r="L23" s="383"/>
      <c r="M23" s="383"/>
      <c r="N23" s="383"/>
      <c r="O23" s="383"/>
      <c r="P23" s="383"/>
      <c r="AE23" s="277" t="s">
        <v>261</v>
      </c>
      <c r="AF23" s="278"/>
      <c r="AG23" s="278"/>
      <c r="AH23" s="278"/>
      <c r="AI23" s="278"/>
      <c r="AJ23" s="278"/>
      <c r="AK23" s="278"/>
      <c r="AL23" s="278"/>
      <c r="AM23" s="278"/>
      <c r="AN23" s="279"/>
      <c r="AO23" s="375">
        <f>$M51+$Q51+$U51</f>
        <v>14</v>
      </c>
      <c r="AP23" s="376"/>
      <c r="AQ23" s="376"/>
      <c r="AR23" s="376"/>
      <c r="AS23" s="376"/>
      <c r="AT23" s="376"/>
      <c r="AU23" s="376"/>
      <c r="AV23" s="376"/>
      <c r="AW23" s="376"/>
      <c r="AX23" s="377"/>
      <c r="AY23" s="375">
        <f>$M51+$Q51+$U51</f>
        <v>14</v>
      </c>
      <c r="AZ23" s="376"/>
      <c r="BA23" s="376"/>
      <c r="BB23" s="376"/>
      <c r="BC23" s="376"/>
      <c r="BD23" s="376"/>
      <c r="BE23" s="376"/>
      <c r="BF23" s="376"/>
      <c r="BG23" s="376"/>
      <c r="BH23" s="377"/>
    </row>
    <row r="24" spans="2:87" ht="19.5" customHeight="1" thickBot="1" x14ac:dyDescent="0.3">
      <c r="C24" s="232" t="s">
        <v>134</v>
      </c>
      <c r="D24" s="381" t="s">
        <v>162</v>
      </c>
      <c r="E24" s="381"/>
      <c r="F24" s="381"/>
      <c r="G24" s="381"/>
      <c r="H24" s="381"/>
      <c r="I24" s="382"/>
      <c r="J24" s="232"/>
      <c r="K24" s="383"/>
      <c r="L24" s="383"/>
      <c r="M24" s="383"/>
      <c r="N24" s="383"/>
      <c r="O24" s="383"/>
      <c r="P24" s="383"/>
      <c r="AE24" s="280" t="s">
        <v>262</v>
      </c>
      <c r="AF24" s="281"/>
      <c r="AG24" s="281"/>
      <c r="AH24" s="281"/>
      <c r="AI24" s="281"/>
      <c r="AJ24" s="281"/>
      <c r="AK24" s="281"/>
      <c r="AL24" s="281"/>
      <c r="AM24" s="281"/>
      <c r="AN24" s="282"/>
      <c r="AO24" s="378">
        <f>$M51*$O51+$Q51*$S51+$U51*$W51</f>
        <v>112</v>
      </c>
      <c r="AP24" s="379"/>
      <c r="AQ24" s="379"/>
      <c r="AR24" s="379"/>
      <c r="AS24" s="379"/>
      <c r="AT24" s="379"/>
      <c r="AU24" s="379"/>
      <c r="AV24" s="379"/>
      <c r="AW24" s="379"/>
      <c r="AX24" s="380"/>
      <c r="AY24" s="378">
        <f>$M51*$O51+$Q51*$S51+$U51*$W51</f>
        <v>112</v>
      </c>
      <c r="AZ24" s="379"/>
      <c r="BA24" s="379"/>
      <c r="BB24" s="379"/>
      <c r="BC24" s="379"/>
      <c r="BD24" s="379"/>
      <c r="BE24" s="379"/>
      <c r="BF24" s="379"/>
      <c r="BG24" s="379"/>
      <c r="BH24" s="380"/>
    </row>
    <row r="25" spans="2:87" ht="19.5" customHeight="1" thickTop="1" x14ac:dyDescent="0.25">
      <c r="C25" s="268"/>
      <c r="D25" s="381"/>
      <c r="E25" s="381"/>
      <c r="F25" s="381"/>
      <c r="G25" s="381"/>
      <c r="H25" s="381"/>
      <c r="I25" s="382"/>
      <c r="J25" s="232"/>
      <c r="K25" s="383"/>
      <c r="L25" s="383"/>
      <c r="M25" s="383"/>
      <c r="N25" s="383"/>
      <c r="O25" s="383"/>
      <c r="P25" s="383"/>
      <c r="AE25" s="283" t="s">
        <v>263</v>
      </c>
      <c r="AF25" s="284"/>
      <c r="AG25" s="284"/>
      <c r="AH25" s="284"/>
      <c r="AI25" s="284"/>
      <c r="AJ25" s="284"/>
      <c r="AK25" s="284"/>
      <c r="AL25" s="284"/>
      <c r="AM25" s="284"/>
      <c r="AN25" s="285"/>
      <c r="AO25" s="369">
        <f>IF($M$46="",0,(($L$36/$M$45*($M51*$O51+$Q51*$S51+$U51*$W51))*AO22))</f>
        <v>1768.3555555555558</v>
      </c>
      <c r="AP25" s="370"/>
      <c r="AQ25" s="370"/>
      <c r="AR25" s="370"/>
      <c r="AS25" s="370"/>
      <c r="AT25" s="370"/>
      <c r="AU25" s="370"/>
      <c r="AV25" s="370"/>
      <c r="AW25" s="370"/>
      <c r="AX25" s="371"/>
      <c r="AY25" s="369">
        <f>IF($M$46="",0,(($L$37/$M$45*($M51*$O51+$Q51*$S51+$U51*$W51))*AY22))</f>
        <v>2378.1333333333332</v>
      </c>
      <c r="AZ25" s="370"/>
      <c r="BA25" s="370"/>
      <c r="BB25" s="370"/>
      <c r="BC25" s="370"/>
      <c r="BD25" s="370"/>
      <c r="BE25" s="370"/>
      <c r="BF25" s="370"/>
      <c r="BG25" s="370"/>
      <c r="BH25" s="371"/>
    </row>
    <row r="26" spans="2:87" ht="19.5" customHeight="1" x14ac:dyDescent="0.25">
      <c r="C26" s="268"/>
      <c r="D26" s="381"/>
      <c r="E26" s="381"/>
      <c r="F26" s="381"/>
      <c r="G26" s="381"/>
      <c r="H26" s="381"/>
      <c r="I26" s="382"/>
      <c r="J26" s="232" t="s">
        <v>134</v>
      </c>
      <c r="K26" s="383" t="s">
        <v>164</v>
      </c>
      <c r="L26" s="383"/>
      <c r="M26" s="383"/>
      <c r="N26" s="383"/>
      <c r="O26" s="383"/>
      <c r="P26" s="383"/>
      <c r="AE26" s="277" t="s">
        <v>264</v>
      </c>
      <c r="AF26" s="278"/>
      <c r="AG26" s="278"/>
      <c r="AH26" s="278"/>
      <c r="AI26" s="278"/>
      <c r="AJ26" s="278"/>
      <c r="AK26" s="278"/>
      <c r="AL26" s="278"/>
      <c r="AM26" s="278"/>
      <c r="AN26" s="279"/>
      <c r="AO26" s="372">
        <f>$L38*$L41</f>
        <v>0</v>
      </c>
      <c r="AP26" s="373"/>
      <c r="AQ26" s="373"/>
      <c r="AR26" s="373"/>
      <c r="AS26" s="373"/>
      <c r="AT26" s="373"/>
      <c r="AU26" s="373"/>
      <c r="AV26" s="373"/>
      <c r="AW26" s="373"/>
      <c r="AX26" s="374"/>
      <c r="AY26" s="372">
        <f>$L38*$L41</f>
        <v>0</v>
      </c>
      <c r="AZ26" s="373"/>
      <c r="BA26" s="373"/>
      <c r="BB26" s="373"/>
      <c r="BC26" s="373"/>
      <c r="BD26" s="373"/>
      <c r="BE26" s="373"/>
      <c r="BF26" s="373"/>
      <c r="BG26" s="373"/>
      <c r="BH26" s="374"/>
    </row>
    <row r="27" spans="2:87" ht="19.5" customHeight="1" x14ac:dyDescent="0.25">
      <c r="C27" s="268"/>
      <c r="D27" s="270"/>
      <c r="E27" s="270"/>
      <c r="F27" s="270"/>
      <c r="G27" s="270"/>
      <c r="H27" s="270"/>
      <c r="I27" s="271"/>
      <c r="J27" s="232"/>
      <c r="K27" s="383"/>
      <c r="L27" s="383"/>
      <c r="M27" s="383"/>
      <c r="N27" s="383"/>
      <c r="O27" s="383"/>
      <c r="P27" s="383"/>
      <c r="AE27" s="277" t="s">
        <v>265</v>
      </c>
      <c r="AF27" s="278"/>
      <c r="AG27" s="278"/>
      <c r="AH27" s="278"/>
      <c r="AI27" s="278"/>
      <c r="AJ27" s="278"/>
      <c r="AK27" s="278"/>
      <c r="AL27" s="278"/>
      <c r="AM27" s="278"/>
      <c r="AN27" s="279"/>
      <c r="AO27" s="375">
        <f>$Q52</f>
        <v>6</v>
      </c>
      <c r="AP27" s="376"/>
      <c r="AQ27" s="376"/>
      <c r="AR27" s="376"/>
      <c r="AS27" s="376"/>
      <c r="AT27" s="376"/>
      <c r="AU27" s="376"/>
      <c r="AV27" s="376"/>
      <c r="AW27" s="376"/>
      <c r="AX27" s="377"/>
      <c r="AY27" s="375">
        <f>$Q52</f>
        <v>6</v>
      </c>
      <c r="AZ27" s="376"/>
      <c r="BA27" s="376"/>
      <c r="BB27" s="376"/>
      <c r="BC27" s="376"/>
      <c r="BD27" s="376"/>
      <c r="BE27" s="376"/>
      <c r="BF27" s="376"/>
      <c r="BG27" s="376"/>
      <c r="BH27" s="377"/>
    </row>
    <row r="28" spans="2:87" ht="19.5" customHeight="1" thickBot="1" x14ac:dyDescent="0.3">
      <c r="C28" s="268"/>
      <c r="D28" s="270"/>
      <c r="E28" s="270"/>
      <c r="F28" s="270"/>
      <c r="G28" s="270"/>
      <c r="H28" s="270"/>
      <c r="I28" s="271"/>
      <c r="J28" s="232"/>
      <c r="K28" s="383"/>
      <c r="L28" s="383"/>
      <c r="M28" s="383"/>
      <c r="N28" s="383"/>
      <c r="O28" s="383"/>
      <c r="P28" s="383"/>
      <c r="AE28" s="280" t="s">
        <v>266</v>
      </c>
      <c r="AF28" s="281"/>
      <c r="AG28" s="281"/>
      <c r="AH28" s="281"/>
      <c r="AI28" s="281"/>
      <c r="AJ28" s="281"/>
      <c r="AK28" s="281"/>
      <c r="AL28" s="281"/>
      <c r="AM28" s="281"/>
      <c r="AN28" s="282"/>
      <c r="AO28" s="378">
        <f>$Q49*$S49+$Q50*$S50+$Q51*$S51</f>
        <v>48</v>
      </c>
      <c r="AP28" s="379"/>
      <c r="AQ28" s="379"/>
      <c r="AR28" s="379"/>
      <c r="AS28" s="379"/>
      <c r="AT28" s="379"/>
      <c r="AU28" s="379"/>
      <c r="AV28" s="379"/>
      <c r="AW28" s="379"/>
      <c r="AX28" s="380"/>
      <c r="AY28" s="378">
        <f>$Q49*$S49+$Q50*$S50+$Q51*$S51</f>
        <v>48</v>
      </c>
      <c r="AZ28" s="379"/>
      <c r="BA28" s="379"/>
      <c r="BB28" s="379"/>
      <c r="BC28" s="379"/>
      <c r="BD28" s="379"/>
      <c r="BE28" s="379"/>
      <c r="BF28" s="379"/>
      <c r="BG28" s="379"/>
      <c r="BH28" s="380"/>
    </row>
    <row r="29" spans="2:87" ht="19.5" customHeight="1" thickTop="1" x14ac:dyDescent="0.25">
      <c r="C29" s="268"/>
      <c r="D29" s="270"/>
      <c r="E29" s="270"/>
      <c r="F29" s="270"/>
      <c r="G29" s="270"/>
      <c r="H29" s="270"/>
      <c r="I29" s="271"/>
      <c r="J29" s="232"/>
      <c r="K29" s="383"/>
      <c r="L29" s="383"/>
      <c r="M29" s="383"/>
      <c r="N29" s="383"/>
      <c r="O29" s="383"/>
      <c r="P29" s="383"/>
      <c r="AE29" s="283" t="s">
        <v>267</v>
      </c>
      <c r="AF29" s="284"/>
      <c r="AG29" s="284"/>
      <c r="AH29" s="284"/>
      <c r="AI29" s="284"/>
      <c r="AJ29" s="284"/>
      <c r="AK29" s="284"/>
      <c r="AL29" s="284"/>
      <c r="AM29" s="284"/>
      <c r="AN29" s="285"/>
      <c r="AO29" s="369">
        <f>IF($M$46="",0,(($L$36/$M$45*($Q49*$S49+$Q50*$S50+$Q51*$S51))*AO26))</f>
        <v>0</v>
      </c>
      <c r="AP29" s="370"/>
      <c r="AQ29" s="370"/>
      <c r="AR29" s="370"/>
      <c r="AS29" s="370"/>
      <c r="AT29" s="370"/>
      <c r="AU29" s="370"/>
      <c r="AV29" s="370"/>
      <c r="AW29" s="370"/>
      <c r="AX29" s="371"/>
      <c r="AY29" s="369">
        <f>IF($M$46="",0,(($L$37/$M$45*($Q49*$S49+$Q50*$S50+$Q51*$S51))*AY26))</f>
        <v>0</v>
      </c>
      <c r="AZ29" s="370"/>
      <c r="BA29" s="370"/>
      <c r="BB29" s="370"/>
      <c r="BC29" s="370"/>
      <c r="BD29" s="370"/>
      <c r="BE29" s="370"/>
      <c r="BF29" s="370"/>
      <c r="BG29" s="370"/>
      <c r="BH29" s="371"/>
    </row>
    <row r="30" spans="2:87" ht="19.5" customHeight="1" x14ac:dyDescent="0.25">
      <c r="C30" s="268"/>
      <c r="D30" s="270"/>
      <c r="E30" s="270"/>
      <c r="F30" s="270"/>
      <c r="G30" s="270"/>
      <c r="H30" s="270"/>
      <c r="I30" s="271"/>
      <c r="J30" s="232"/>
      <c r="K30" s="383"/>
      <c r="L30" s="383"/>
      <c r="M30" s="383"/>
      <c r="N30" s="383"/>
      <c r="O30" s="383"/>
      <c r="P30" s="383"/>
      <c r="AE30" s="277" t="s">
        <v>268</v>
      </c>
      <c r="AF30" s="278"/>
      <c r="AG30" s="278"/>
      <c r="AH30" s="278"/>
      <c r="AI30" s="278"/>
      <c r="AJ30" s="278"/>
      <c r="AK30" s="278"/>
      <c r="AL30" s="278"/>
      <c r="AM30" s="278"/>
      <c r="AN30" s="279"/>
      <c r="AO30" s="372">
        <f>$L38*$L42</f>
        <v>9.8000000000000007</v>
      </c>
      <c r="AP30" s="373"/>
      <c r="AQ30" s="373"/>
      <c r="AR30" s="373"/>
      <c r="AS30" s="373"/>
      <c r="AT30" s="373"/>
      <c r="AU30" s="373"/>
      <c r="AV30" s="373"/>
      <c r="AW30" s="373"/>
      <c r="AX30" s="374"/>
      <c r="AY30" s="372">
        <f>$L38*$L42</f>
        <v>9.8000000000000007</v>
      </c>
      <c r="AZ30" s="373"/>
      <c r="BA30" s="373"/>
      <c r="BB30" s="373"/>
      <c r="BC30" s="373"/>
      <c r="BD30" s="373"/>
      <c r="BE30" s="373"/>
      <c r="BF30" s="373"/>
      <c r="BG30" s="373"/>
      <c r="BH30" s="374"/>
    </row>
    <row r="31" spans="2:87" ht="19.5" customHeight="1" x14ac:dyDescent="0.25">
      <c r="C31" s="268"/>
      <c r="D31" s="270"/>
      <c r="E31" s="270"/>
      <c r="F31" s="270"/>
      <c r="G31" s="270"/>
      <c r="H31" s="270"/>
      <c r="I31" s="271"/>
      <c r="J31" s="232" t="s">
        <v>135</v>
      </c>
      <c r="K31" s="383" t="s">
        <v>165</v>
      </c>
      <c r="L31" s="383"/>
      <c r="M31" s="383"/>
      <c r="N31" s="383"/>
      <c r="O31" s="383"/>
      <c r="P31" s="383"/>
      <c r="AE31" s="277" t="s">
        <v>269</v>
      </c>
      <c r="AF31" s="278"/>
      <c r="AG31" s="278"/>
      <c r="AH31" s="278"/>
      <c r="AI31" s="278"/>
      <c r="AJ31" s="278"/>
      <c r="AK31" s="278"/>
      <c r="AL31" s="278"/>
      <c r="AM31" s="278"/>
      <c r="AN31" s="279"/>
      <c r="AO31" s="375">
        <f>$U52</f>
        <v>6</v>
      </c>
      <c r="AP31" s="376"/>
      <c r="AQ31" s="376"/>
      <c r="AR31" s="376"/>
      <c r="AS31" s="376"/>
      <c r="AT31" s="376"/>
      <c r="AU31" s="376"/>
      <c r="AV31" s="376"/>
      <c r="AW31" s="376"/>
      <c r="AX31" s="377"/>
      <c r="AY31" s="375">
        <f>$U52</f>
        <v>6</v>
      </c>
      <c r="AZ31" s="376"/>
      <c r="BA31" s="376"/>
      <c r="BB31" s="376"/>
      <c r="BC31" s="376"/>
      <c r="BD31" s="376"/>
      <c r="BE31" s="376"/>
      <c r="BF31" s="376"/>
      <c r="BG31" s="376"/>
      <c r="BH31" s="377"/>
    </row>
    <row r="32" spans="2:87" ht="19.5" customHeight="1" thickBot="1" x14ac:dyDescent="0.3">
      <c r="C32" s="268"/>
      <c r="D32" s="270"/>
      <c r="E32" s="270"/>
      <c r="F32" s="270"/>
      <c r="G32" s="270"/>
      <c r="H32" s="270"/>
      <c r="I32" s="271"/>
      <c r="J32" s="232"/>
      <c r="K32" s="383"/>
      <c r="L32" s="383"/>
      <c r="M32" s="383"/>
      <c r="N32" s="383"/>
      <c r="O32" s="383"/>
      <c r="P32" s="383"/>
      <c r="AE32" s="280" t="s">
        <v>270</v>
      </c>
      <c r="AF32" s="281"/>
      <c r="AG32" s="281"/>
      <c r="AH32" s="281"/>
      <c r="AI32" s="281"/>
      <c r="AJ32" s="281"/>
      <c r="AK32" s="281"/>
      <c r="AL32" s="281"/>
      <c r="AM32" s="281"/>
      <c r="AN32" s="282"/>
      <c r="AO32" s="378">
        <f>$U49*$W49+$U50*$W50+$U51*$W51</f>
        <v>48</v>
      </c>
      <c r="AP32" s="379"/>
      <c r="AQ32" s="379"/>
      <c r="AR32" s="379"/>
      <c r="AS32" s="379"/>
      <c r="AT32" s="379"/>
      <c r="AU32" s="379"/>
      <c r="AV32" s="379"/>
      <c r="AW32" s="379"/>
      <c r="AX32" s="380"/>
      <c r="AY32" s="378">
        <f>$U49*$W49+$U50*$W50+$U51*$W51</f>
        <v>48</v>
      </c>
      <c r="AZ32" s="379"/>
      <c r="BA32" s="379"/>
      <c r="BB32" s="379"/>
      <c r="BC32" s="379"/>
      <c r="BD32" s="379"/>
      <c r="BE32" s="379"/>
      <c r="BF32" s="379"/>
      <c r="BG32" s="379"/>
      <c r="BH32" s="380"/>
    </row>
    <row r="33" spans="3:60" ht="19.5" customHeight="1" thickTop="1" thickBot="1" x14ac:dyDescent="0.3">
      <c r="C33" s="228"/>
      <c r="D33" s="225"/>
      <c r="E33" s="225"/>
      <c r="F33" s="225"/>
      <c r="G33" s="225"/>
      <c r="H33" s="225"/>
      <c r="I33" s="225"/>
      <c r="J33" s="224"/>
      <c r="K33" s="225"/>
      <c r="L33" s="225"/>
      <c r="M33" s="225"/>
      <c r="N33" s="225"/>
      <c r="O33" s="225"/>
      <c r="P33" s="225"/>
      <c r="AE33" s="286" t="s">
        <v>271</v>
      </c>
      <c r="AF33" s="287"/>
      <c r="AG33" s="287"/>
      <c r="AH33" s="287"/>
      <c r="AI33" s="287"/>
      <c r="AJ33" s="287"/>
      <c r="AK33" s="287"/>
      <c r="AL33" s="287"/>
      <c r="AM33" s="287"/>
      <c r="AN33" s="288"/>
      <c r="AO33" s="392">
        <f>IF($M$46="",0,(($L$36/$M$45*($U49*$W49+$U50*$W50+$U51*$W51))*AO30))</f>
        <v>1515.7333333333336</v>
      </c>
      <c r="AP33" s="393"/>
      <c r="AQ33" s="393"/>
      <c r="AR33" s="393"/>
      <c r="AS33" s="393"/>
      <c r="AT33" s="393"/>
      <c r="AU33" s="393"/>
      <c r="AV33" s="393"/>
      <c r="AW33" s="393"/>
      <c r="AX33" s="394"/>
      <c r="AY33" s="392">
        <f>IF($M$46="",0,(($L$37/$M$45*($U49*$W49+$U50*$W50+$U51*$W51))*AY30))</f>
        <v>2038.4</v>
      </c>
      <c r="AZ33" s="393"/>
      <c r="BA33" s="393"/>
      <c r="BB33" s="393"/>
      <c r="BC33" s="393"/>
      <c r="BD33" s="393"/>
      <c r="BE33" s="393"/>
      <c r="BF33" s="393"/>
      <c r="BG33" s="393"/>
      <c r="BH33" s="394"/>
    </row>
    <row r="34" spans="3:60" ht="19.5" customHeight="1" thickTop="1" x14ac:dyDescent="0.25">
      <c r="C34" s="261" t="s">
        <v>281</v>
      </c>
      <c r="D34" s="265"/>
      <c r="E34" s="265"/>
      <c r="F34" s="265"/>
      <c r="G34" s="265"/>
      <c r="H34" s="265"/>
      <c r="I34" s="265"/>
      <c r="J34" s="268"/>
      <c r="K34" s="268"/>
      <c r="L34" s="268"/>
      <c r="M34" s="268"/>
      <c r="N34" s="268"/>
      <c r="O34" s="268"/>
      <c r="P34" s="268"/>
      <c r="AE34" s="283" t="s">
        <v>272</v>
      </c>
      <c r="AF34" s="284"/>
      <c r="AG34" s="284"/>
      <c r="AH34" s="284"/>
      <c r="AI34" s="284"/>
      <c r="AJ34" s="284"/>
      <c r="AK34" s="284"/>
      <c r="AL34" s="284"/>
      <c r="AM34" s="284"/>
      <c r="AN34" s="285"/>
      <c r="AO34" s="369">
        <f>AO17+AO21+AO25+AO29+AO33</f>
        <v>13884.748888888891</v>
      </c>
      <c r="AP34" s="370"/>
      <c r="AQ34" s="370"/>
      <c r="AR34" s="370"/>
      <c r="AS34" s="370"/>
      <c r="AT34" s="370"/>
      <c r="AU34" s="370"/>
      <c r="AV34" s="370"/>
      <c r="AW34" s="370"/>
      <c r="AX34" s="371"/>
      <c r="AY34" s="369">
        <f>AY17+AY21+AY25+AY29+AY33</f>
        <v>18672.593333333338</v>
      </c>
      <c r="AZ34" s="370"/>
      <c r="BA34" s="370"/>
      <c r="BB34" s="370"/>
      <c r="BC34" s="370"/>
      <c r="BD34" s="370"/>
      <c r="BE34" s="370"/>
      <c r="BF34" s="370"/>
      <c r="BG34" s="370"/>
      <c r="BH34" s="371"/>
    </row>
    <row r="35" spans="3:60" ht="19.5" customHeight="1" thickBot="1" x14ac:dyDescent="0.3">
      <c r="C35" s="268"/>
      <c r="D35" s="268"/>
      <c r="E35" s="268"/>
      <c r="F35" s="268"/>
      <c r="G35" s="268"/>
      <c r="H35" s="268"/>
      <c r="I35" s="268"/>
      <c r="J35" s="268"/>
      <c r="K35" s="268"/>
      <c r="L35" s="268"/>
      <c r="M35" s="268"/>
      <c r="N35" s="268"/>
      <c r="O35" s="268"/>
      <c r="P35" s="268"/>
      <c r="AE35" s="289" t="s">
        <v>273</v>
      </c>
      <c r="AF35" s="290"/>
      <c r="AG35" s="290"/>
      <c r="AH35" s="290"/>
      <c r="AI35" s="290"/>
      <c r="AJ35" s="290"/>
      <c r="AK35" s="290"/>
      <c r="AL35" s="290"/>
      <c r="AM35" s="290"/>
      <c r="AN35" s="291"/>
      <c r="AO35" s="407">
        <f>AO34*13</f>
        <v>180501.73555555558</v>
      </c>
      <c r="AP35" s="408"/>
      <c r="AQ35" s="408"/>
      <c r="AR35" s="408"/>
      <c r="AS35" s="408"/>
      <c r="AT35" s="408"/>
      <c r="AU35" s="408"/>
      <c r="AV35" s="408"/>
      <c r="AW35" s="408"/>
      <c r="AX35" s="409"/>
      <c r="AY35" s="407">
        <f>AY34*13</f>
        <v>242743.71333333338</v>
      </c>
      <c r="AZ35" s="408"/>
      <c r="BA35" s="408"/>
      <c r="BB35" s="408"/>
      <c r="BC35" s="408"/>
      <c r="BD35" s="408"/>
      <c r="BE35" s="408"/>
      <c r="BF35" s="408"/>
      <c r="BG35" s="408"/>
      <c r="BH35" s="409"/>
    </row>
    <row r="36" spans="3:60" ht="19.5" customHeight="1" thickBot="1" x14ac:dyDescent="0.3">
      <c r="C36" s="443" t="s">
        <v>279</v>
      </c>
      <c r="D36" s="444"/>
      <c r="E36" s="444"/>
      <c r="F36" s="444"/>
      <c r="G36" s="444"/>
      <c r="H36" s="444"/>
      <c r="I36" s="444"/>
      <c r="J36" s="444"/>
      <c r="K36" s="445"/>
      <c r="L36" s="452">
        <f>Schichtplanrechner!$K$18</f>
        <v>29</v>
      </c>
      <c r="M36" s="453"/>
      <c r="N36" s="454"/>
      <c r="O36" s="268"/>
      <c r="AE36" s="292" t="s">
        <v>274</v>
      </c>
      <c r="AF36" s="293"/>
      <c r="AG36" s="293"/>
      <c r="AH36" s="293"/>
      <c r="AI36" s="293"/>
      <c r="AJ36" s="293"/>
      <c r="AK36" s="293"/>
      <c r="AL36" s="293"/>
      <c r="AM36" s="293"/>
      <c r="AN36" s="294"/>
      <c r="AO36" s="395">
        <f>AO35*4</f>
        <v>722006.94222222234</v>
      </c>
      <c r="AP36" s="396"/>
      <c r="AQ36" s="396"/>
      <c r="AR36" s="396"/>
      <c r="AS36" s="396"/>
      <c r="AT36" s="396"/>
      <c r="AU36" s="396"/>
      <c r="AV36" s="396"/>
      <c r="AW36" s="396"/>
      <c r="AX36" s="397"/>
      <c r="AY36" s="395">
        <f>AY35*4</f>
        <v>970974.85333333351</v>
      </c>
      <c r="AZ36" s="396"/>
      <c r="BA36" s="396"/>
      <c r="BB36" s="396"/>
      <c r="BC36" s="396"/>
      <c r="BD36" s="396"/>
      <c r="BE36" s="396"/>
      <c r="BF36" s="396"/>
      <c r="BG36" s="396"/>
      <c r="BH36" s="397"/>
    </row>
    <row r="37" spans="3:60" ht="19.5" customHeight="1" x14ac:dyDescent="0.25">
      <c r="C37" s="455" t="s">
        <v>280</v>
      </c>
      <c r="D37" s="456"/>
      <c r="E37" s="456"/>
      <c r="F37" s="456"/>
      <c r="G37" s="456"/>
      <c r="H37" s="456"/>
      <c r="I37" s="456"/>
      <c r="J37" s="456"/>
      <c r="K37" s="457"/>
      <c r="L37" s="458">
        <f>Schichtplanrechner!$P$17</f>
        <v>39</v>
      </c>
      <c r="M37" s="459"/>
      <c r="N37" s="460"/>
      <c r="O37" s="268"/>
    </row>
    <row r="38" spans="3:60" ht="19.5" customHeight="1" x14ac:dyDescent="0.25">
      <c r="C38" s="386" t="s">
        <v>246</v>
      </c>
      <c r="D38" s="387"/>
      <c r="E38" s="387"/>
      <c r="F38" s="387"/>
      <c r="G38" s="387"/>
      <c r="H38" s="387"/>
      <c r="I38" s="387"/>
      <c r="J38" s="387"/>
      <c r="K38" s="388"/>
      <c r="L38" s="389">
        <f>Schichtplanrechner!$P$23</f>
        <v>9.8000000000000007</v>
      </c>
      <c r="M38" s="390"/>
      <c r="N38" s="391"/>
      <c r="O38" s="268"/>
    </row>
    <row r="39" spans="3:60" ht="19.5" customHeight="1" x14ac:dyDescent="0.25">
      <c r="C39" s="386" t="s">
        <v>247</v>
      </c>
      <c r="D39" s="387"/>
      <c r="E39" s="387"/>
      <c r="F39" s="387"/>
      <c r="G39" s="387"/>
      <c r="H39" s="387"/>
      <c r="I39" s="387"/>
      <c r="J39" s="387"/>
      <c r="K39" s="388"/>
      <c r="L39" s="404">
        <f>Schichtplanrechner!$P$24</f>
        <v>0</v>
      </c>
      <c r="M39" s="405"/>
      <c r="N39" s="406"/>
      <c r="O39" s="268"/>
    </row>
    <row r="40" spans="3:60" ht="19.5" customHeight="1" x14ac:dyDescent="0.25">
      <c r="C40" s="386" t="s">
        <v>248</v>
      </c>
      <c r="D40" s="387"/>
      <c r="E40" s="387"/>
      <c r="F40" s="387"/>
      <c r="G40" s="387"/>
      <c r="H40" s="387"/>
      <c r="I40" s="387"/>
      <c r="J40" s="387"/>
      <c r="K40" s="388"/>
      <c r="L40" s="404">
        <f>Schichtplanrechner!$P$25</f>
        <v>0.5</v>
      </c>
      <c r="M40" s="405"/>
      <c r="N40" s="406"/>
      <c r="O40" s="268"/>
    </row>
    <row r="41" spans="3:60" ht="19.5" customHeight="1" x14ac:dyDescent="0.25">
      <c r="C41" s="386" t="s">
        <v>249</v>
      </c>
      <c r="D41" s="387"/>
      <c r="E41" s="387"/>
      <c r="F41" s="387"/>
      <c r="G41" s="387"/>
      <c r="H41" s="387"/>
      <c r="I41" s="387"/>
      <c r="J41" s="387"/>
      <c r="K41" s="388"/>
      <c r="L41" s="404">
        <f>Schichtplanrechner!$P$26</f>
        <v>0</v>
      </c>
      <c r="M41" s="405"/>
      <c r="N41" s="406"/>
    </row>
    <row r="42" spans="3:60" ht="19.5" customHeight="1" thickBot="1" x14ac:dyDescent="0.3">
      <c r="C42" s="398" t="s">
        <v>250</v>
      </c>
      <c r="D42" s="399"/>
      <c r="E42" s="399"/>
      <c r="F42" s="399"/>
      <c r="G42" s="399"/>
      <c r="H42" s="399"/>
      <c r="I42" s="399"/>
      <c r="J42" s="399"/>
      <c r="K42" s="400"/>
      <c r="L42" s="401">
        <f>Schichtplanrechner!$P$27</f>
        <v>1</v>
      </c>
      <c r="M42" s="402"/>
      <c r="N42" s="403"/>
    </row>
    <row r="43" spans="3:60" ht="19.5" customHeight="1" x14ac:dyDescent="0.25"/>
    <row r="44" spans="3:60" ht="19.5" customHeight="1" thickBot="1" x14ac:dyDescent="0.3">
      <c r="C44" s="245"/>
      <c r="D44" s="8"/>
      <c r="E44" s="8"/>
      <c r="F44" s="8"/>
      <c r="G44" s="8"/>
      <c r="H44" s="8"/>
      <c r="I44" s="8"/>
    </row>
    <row r="45" spans="3:60" ht="19.5" customHeight="1" x14ac:dyDescent="0.25">
      <c r="C45" s="443" t="s">
        <v>244</v>
      </c>
      <c r="D45" s="444"/>
      <c r="E45" s="444"/>
      <c r="F45" s="444"/>
      <c r="G45" s="444"/>
      <c r="H45" s="444"/>
      <c r="I45" s="444"/>
      <c r="J45" s="444"/>
      <c r="K45" s="444"/>
      <c r="L45" s="445"/>
      <c r="M45" s="449">
        <f>I19</f>
        <v>9</v>
      </c>
      <c r="N45" s="450"/>
      <c r="O45" s="450"/>
      <c r="P45" s="450"/>
      <c r="Q45" s="450"/>
      <c r="R45" s="450"/>
      <c r="S45" s="450"/>
      <c r="T45" s="450"/>
      <c r="U45" s="450"/>
      <c r="V45" s="450"/>
      <c r="W45" s="450"/>
      <c r="X45" s="451"/>
    </row>
    <row r="46" spans="3:60" ht="19.5" customHeight="1" x14ac:dyDescent="0.25">
      <c r="C46" s="386" t="s">
        <v>251</v>
      </c>
      <c r="D46" s="387"/>
      <c r="E46" s="387"/>
      <c r="F46" s="387"/>
      <c r="G46" s="387"/>
      <c r="H46" s="387"/>
      <c r="I46" s="387"/>
      <c r="J46" s="387"/>
      <c r="K46" s="387"/>
      <c r="L46" s="388"/>
      <c r="M46" s="414">
        <f>I17</f>
        <v>37.299999999999997</v>
      </c>
      <c r="N46" s="415"/>
      <c r="O46" s="415"/>
      <c r="P46" s="415"/>
      <c r="Q46" s="415"/>
      <c r="R46" s="415"/>
      <c r="S46" s="415"/>
      <c r="T46" s="415"/>
      <c r="U46" s="415"/>
      <c r="V46" s="415"/>
      <c r="W46" s="415"/>
      <c r="X46" s="416"/>
    </row>
    <row r="47" spans="3:60" ht="19.5" customHeight="1" thickBot="1" x14ac:dyDescent="0.3">
      <c r="C47" s="417" t="s">
        <v>283</v>
      </c>
      <c r="D47" s="418"/>
      <c r="E47" s="418"/>
      <c r="F47" s="418"/>
      <c r="G47" s="418"/>
      <c r="H47" s="418"/>
      <c r="I47" s="418"/>
      <c r="J47" s="418"/>
      <c r="K47" s="418"/>
      <c r="L47" s="419"/>
      <c r="M47" s="446" t="s">
        <v>252</v>
      </c>
      <c r="N47" s="447"/>
      <c r="O47" s="447"/>
      <c r="P47" s="448"/>
      <c r="Q47" s="446" t="s">
        <v>32</v>
      </c>
      <c r="R47" s="447"/>
      <c r="S47" s="447"/>
      <c r="T47" s="448"/>
      <c r="U47" s="446" t="s">
        <v>33</v>
      </c>
      <c r="V47" s="447"/>
      <c r="W47" s="447"/>
      <c r="X47" s="448"/>
    </row>
    <row r="48" spans="3:60" ht="20.25" customHeight="1" thickBot="1" x14ac:dyDescent="0.3">
      <c r="C48" s="424"/>
      <c r="D48" s="425"/>
      <c r="E48" s="425"/>
      <c r="F48" s="425"/>
      <c r="G48" s="425"/>
      <c r="H48" s="425"/>
      <c r="I48" s="425"/>
      <c r="J48" s="425"/>
      <c r="K48" s="425"/>
      <c r="L48" s="426"/>
      <c r="M48" s="420" t="s">
        <v>253</v>
      </c>
      <c r="N48" s="421"/>
      <c r="O48" s="422" t="s">
        <v>254</v>
      </c>
      <c r="P48" s="423"/>
      <c r="Q48" s="420" t="s">
        <v>253</v>
      </c>
      <c r="R48" s="421"/>
      <c r="S48" s="422" t="s">
        <v>254</v>
      </c>
      <c r="T48" s="423"/>
      <c r="U48" s="420" t="s">
        <v>253</v>
      </c>
      <c r="V48" s="421"/>
      <c r="W48" s="422" t="s">
        <v>254</v>
      </c>
      <c r="X48" s="423"/>
    </row>
    <row r="49" spans="3:24" ht="20.25" customHeight="1" x14ac:dyDescent="0.25">
      <c r="C49" s="427" t="s">
        <v>0</v>
      </c>
      <c r="D49" s="428"/>
      <c r="E49" s="428"/>
      <c r="F49" s="428"/>
      <c r="G49" s="428"/>
      <c r="H49" s="428"/>
      <c r="I49" s="428"/>
      <c r="J49" s="428"/>
      <c r="K49" s="428"/>
      <c r="L49" s="429"/>
      <c r="M49" s="410">
        <v>10</v>
      </c>
      <c r="N49" s="411"/>
      <c r="O49" s="412">
        <v>8</v>
      </c>
      <c r="P49" s="413"/>
      <c r="Q49" s="410">
        <v>2</v>
      </c>
      <c r="R49" s="411"/>
      <c r="S49" s="412">
        <v>8</v>
      </c>
      <c r="T49" s="413"/>
      <c r="U49" s="410">
        <v>2</v>
      </c>
      <c r="V49" s="411"/>
      <c r="W49" s="412">
        <v>8</v>
      </c>
      <c r="X49" s="413"/>
    </row>
    <row r="50" spans="3:24" ht="20.25" customHeight="1" x14ac:dyDescent="0.25">
      <c r="C50" s="386" t="s">
        <v>1</v>
      </c>
      <c r="D50" s="387"/>
      <c r="E50" s="387"/>
      <c r="F50" s="387"/>
      <c r="G50" s="387"/>
      <c r="H50" s="387"/>
      <c r="I50" s="387"/>
      <c r="J50" s="387"/>
      <c r="K50" s="387"/>
      <c r="L50" s="388"/>
      <c r="M50" s="474">
        <v>10</v>
      </c>
      <c r="N50" s="475"/>
      <c r="O50" s="484">
        <v>8</v>
      </c>
      <c r="P50" s="485"/>
      <c r="Q50" s="474">
        <v>2</v>
      </c>
      <c r="R50" s="475"/>
      <c r="S50" s="484">
        <v>8</v>
      </c>
      <c r="T50" s="485"/>
      <c r="U50" s="474">
        <v>2</v>
      </c>
      <c r="V50" s="475"/>
      <c r="W50" s="484">
        <v>8</v>
      </c>
      <c r="X50" s="485"/>
    </row>
    <row r="51" spans="3:24" ht="20.25" customHeight="1" thickBot="1" x14ac:dyDescent="0.3">
      <c r="C51" s="398" t="s">
        <v>2</v>
      </c>
      <c r="D51" s="399"/>
      <c r="E51" s="399"/>
      <c r="F51" s="399"/>
      <c r="G51" s="399"/>
      <c r="H51" s="399"/>
      <c r="I51" s="399"/>
      <c r="J51" s="399"/>
      <c r="K51" s="399"/>
      <c r="L51" s="400"/>
      <c r="M51" s="464">
        <v>10</v>
      </c>
      <c r="N51" s="465"/>
      <c r="O51" s="462">
        <v>8</v>
      </c>
      <c r="P51" s="463"/>
      <c r="Q51" s="464">
        <v>2</v>
      </c>
      <c r="R51" s="465"/>
      <c r="S51" s="462">
        <v>8</v>
      </c>
      <c r="T51" s="463"/>
      <c r="U51" s="464">
        <v>2</v>
      </c>
      <c r="V51" s="465"/>
      <c r="W51" s="462">
        <v>8</v>
      </c>
      <c r="X51" s="463"/>
    </row>
    <row r="52" spans="3:24" ht="20.25" customHeight="1" thickBot="1" x14ac:dyDescent="0.3">
      <c r="C52" s="438" t="s">
        <v>275</v>
      </c>
      <c r="D52" s="439"/>
      <c r="E52" s="439"/>
      <c r="F52" s="439"/>
      <c r="G52" s="439"/>
      <c r="H52" s="439"/>
      <c r="I52" s="439"/>
      <c r="J52" s="439"/>
      <c r="K52" s="439"/>
      <c r="L52" s="440"/>
      <c r="M52" s="441">
        <f>SUM(M49:N51)</f>
        <v>30</v>
      </c>
      <c r="N52" s="442"/>
      <c r="O52" s="432">
        <f>SUM(O49:P51)</f>
        <v>24</v>
      </c>
      <c r="P52" s="466"/>
      <c r="Q52" s="441">
        <f>SUM(Q49:R51)</f>
        <v>6</v>
      </c>
      <c r="R52" s="442"/>
      <c r="S52" s="432">
        <f>SUM(S49:T51)</f>
        <v>24</v>
      </c>
      <c r="T52" s="466"/>
      <c r="U52" s="441">
        <f>SUM(U49:V51)</f>
        <v>6</v>
      </c>
      <c r="V52" s="442"/>
      <c r="W52" s="432">
        <f>SUM(W49:X51)</f>
        <v>24</v>
      </c>
      <c r="X52" s="466"/>
    </row>
    <row r="53" spans="3:24" ht="20.25" customHeight="1" x14ac:dyDescent="0.25"/>
    <row r="54" spans="3:24" ht="20.25" customHeight="1" x14ac:dyDescent="0.25"/>
    <row r="55" spans="3:24" ht="20.25" customHeight="1" x14ac:dyDescent="0.25"/>
    <row r="56" spans="3:24" ht="20.25" customHeight="1" x14ac:dyDescent="0.25"/>
    <row r="57" spans="3:24" ht="20.25" customHeight="1" x14ac:dyDescent="0.25"/>
    <row r="58" spans="3:24" ht="20.25" customHeight="1" x14ac:dyDescent="0.25"/>
    <row r="59" spans="3:24" ht="20.25" customHeight="1" x14ac:dyDescent="0.25"/>
    <row r="60" spans="3:24" ht="20.25" customHeight="1" x14ac:dyDescent="0.25"/>
    <row r="61" spans="3:24" ht="20.25" customHeight="1" x14ac:dyDescent="0.25"/>
  </sheetData>
  <customSheetViews>
    <customSheetView guid="{585B02F6-D04E-40B0-9C3D-EA9FC2F8BE0E}" scale="85" showGridLines="0" topLeftCell="A10">
      <selection activeCell="BV20" sqref="BV20"/>
      <pageMargins left="0.7" right="0.7" top="0.78740157499999996" bottom="0.78740157499999996" header="0.3" footer="0.3"/>
    </customSheetView>
    <customSheetView guid="{A3C78327-8DE4-4FA3-9639-BE4895212F26}" scale="85" showGridLines="0" topLeftCell="A10">
      <selection activeCell="BV20" sqref="BV20"/>
      <pageMargins left="0.7" right="0.7" top="0.78740157499999996" bottom="0.78740157499999996" header="0.3" footer="0.3"/>
    </customSheetView>
  </customSheetViews>
  <mergeCells count="114">
    <mergeCell ref="AL3:AR3"/>
    <mergeCell ref="AS3:AY3"/>
    <mergeCell ref="AZ3:BF3"/>
    <mergeCell ref="BG3:BM3"/>
    <mergeCell ref="C3:I3"/>
    <mergeCell ref="J3:P3"/>
    <mergeCell ref="Q3:W3"/>
    <mergeCell ref="X3:AD3"/>
    <mergeCell ref="AE3:AK3"/>
    <mergeCell ref="AO20:AX20"/>
    <mergeCell ref="AY20:BH20"/>
    <mergeCell ref="C21:I21"/>
    <mergeCell ref="J21:P21"/>
    <mergeCell ref="AO21:AX21"/>
    <mergeCell ref="AY21:BH21"/>
    <mergeCell ref="C17:H17"/>
    <mergeCell ref="I17:J17"/>
    <mergeCell ref="AO17:AX17"/>
    <mergeCell ref="AY17:BH17"/>
    <mergeCell ref="AO18:AX18"/>
    <mergeCell ref="AY18:BH18"/>
    <mergeCell ref="AO19:AX19"/>
    <mergeCell ref="AY19:BH19"/>
    <mergeCell ref="AO22:AX22"/>
    <mergeCell ref="AY22:BH22"/>
    <mergeCell ref="AO23:AX23"/>
    <mergeCell ref="AY23:BH23"/>
    <mergeCell ref="AO24:AX24"/>
    <mergeCell ref="AY24:BH24"/>
    <mergeCell ref="AO25:AX25"/>
    <mergeCell ref="AY25:BH25"/>
    <mergeCell ref="AO26:AX26"/>
    <mergeCell ref="AY26:BH26"/>
    <mergeCell ref="AO30:AX30"/>
    <mergeCell ref="AY30:BH30"/>
    <mergeCell ref="AO31:AX31"/>
    <mergeCell ref="AY31:BH31"/>
    <mergeCell ref="AO32:AX32"/>
    <mergeCell ref="AY32:BH32"/>
    <mergeCell ref="AO27:AX27"/>
    <mergeCell ref="AY27:BH27"/>
    <mergeCell ref="AO28:AX28"/>
    <mergeCell ref="AY28:BH28"/>
    <mergeCell ref="AO29:AX29"/>
    <mergeCell ref="AY29:BH29"/>
    <mergeCell ref="AY36:BH36"/>
    <mergeCell ref="C37:K37"/>
    <mergeCell ref="L37:N37"/>
    <mergeCell ref="AO33:AX33"/>
    <mergeCell ref="AY33:BH33"/>
    <mergeCell ref="AO34:AX34"/>
    <mergeCell ref="AY34:BH34"/>
    <mergeCell ref="AO35:AX35"/>
    <mergeCell ref="AY35:BH35"/>
    <mergeCell ref="C38:K38"/>
    <mergeCell ref="L38:N38"/>
    <mergeCell ref="C39:K39"/>
    <mergeCell ref="L39:N39"/>
    <mergeCell ref="C40:K40"/>
    <mergeCell ref="L40:N40"/>
    <mergeCell ref="C36:K36"/>
    <mergeCell ref="L36:N36"/>
    <mergeCell ref="AO36:AX36"/>
    <mergeCell ref="C46:L46"/>
    <mergeCell ref="M46:X46"/>
    <mergeCell ref="C47:L47"/>
    <mergeCell ref="M47:P47"/>
    <mergeCell ref="Q47:T47"/>
    <mergeCell ref="U47:X47"/>
    <mergeCell ref="C41:K41"/>
    <mergeCell ref="L41:N41"/>
    <mergeCell ref="C42:K42"/>
    <mergeCell ref="L42:N42"/>
    <mergeCell ref="C45:L45"/>
    <mergeCell ref="M45:X45"/>
    <mergeCell ref="S50:T50"/>
    <mergeCell ref="U48:V48"/>
    <mergeCell ref="W48:X48"/>
    <mergeCell ref="C49:L49"/>
    <mergeCell ref="M49:N49"/>
    <mergeCell ref="O49:P49"/>
    <mergeCell ref="Q49:R49"/>
    <mergeCell ref="S49:T49"/>
    <mergeCell ref="U49:V49"/>
    <mergeCell ref="W49:X49"/>
    <mergeCell ref="C48:L48"/>
    <mergeCell ref="M48:N48"/>
    <mergeCell ref="O48:P48"/>
    <mergeCell ref="Q48:R48"/>
    <mergeCell ref="S48:T48"/>
    <mergeCell ref="U52:V52"/>
    <mergeCell ref="W52:X52"/>
    <mergeCell ref="K23:P25"/>
    <mergeCell ref="D24:I26"/>
    <mergeCell ref="K26:P30"/>
    <mergeCell ref="K31:P32"/>
    <mergeCell ref="C52:L52"/>
    <mergeCell ref="M52:N52"/>
    <mergeCell ref="O52:P52"/>
    <mergeCell ref="Q52:R52"/>
    <mergeCell ref="S52:T52"/>
    <mergeCell ref="U50:V50"/>
    <mergeCell ref="W50:X50"/>
    <mergeCell ref="C51:L51"/>
    <mergeCell ref="M51:N51"/>
    <mergeCell ref="O51:P51"/>
    <mergeCell ref="Q51:R51"/>
    <mergeCell ref="S51:T51"/>
    <mergeCell ref="U51:V51"/>
    <mergeCell ref="W51:X51"/>
    <mergeCell ref="C50:L50"/>
    <mergeCell ref="M50:N50"/>
    <mergeCell ref="O50:P50"/>
    <mergeCell ref="Q50:R50"/>
  </mergeCells>
  <pageMargins left="0.7" right="0.7" top="0.78740157499999996" bottom="0.78740157499999996"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G50"/>
  <sheetViews>
    <sheetView showGridLines="0" zoomScale="85" zoomScaleNormal="85" workbookViewId="0">
      <selection activeCell="BZ11" sqref="BZ11"/>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85" ht="36" customHeight="1" x14ac:dyDescent="0.35">
      <c r="BT1" s="333"/>
      <c r="BU1" s="333"/>
      <c r="BV1" s="333"/>
      <c r="BW1" s="333"/>
      <c r="BX1" s="333"/>
      <c r="BY1" s="333"/>
      <c r="BZ1" s="333"/>
      <c r="CA1" s="333"/>
      <c r="CB1" s="333"/>
      <c r="CC1" s="333"/>
      <c r="CD1" s="333"/>
      <c r="CE1" s="333"/>
      <c r="CF1" s="333"/>
      <c r="CG1" s="333"/>
    </row>
    <row r="2" spans="2:85" ht="21" customHeight="1" thickBot="1" x14ac:dyDescent="0.4">
      <c r="C2" s="51" t="s">
        <v>122</v>
      </c>
      <c r="BH2" s="26"/>
      <c r="BI2" s="26"/>
      <c r="BJ2" s="26"/>
      <c r="BK2" s="26"/>
      <c r="BT2" s="333"/>
      <c r="BU2" s="333"/>
      <c r="BV2" s="333"/>
      <c r="BW2" s="333"/>
      <c r="BX2" s="333"/>
      <c r="BY2" s="333"/>
      <c r="BZ2" s="333"/>
      <c r="CA2" s="333"/>
      <c r="CB2" s="333"/>
      <c r="CC2" s="333"/>
      <c r="CD2" s="333"/>
      <c r="CE2" s="333"/>
      <c r="CF2" s="333"/>
      <c r="CG2" s="333"/>
    </row>
    <row r="3" spans="2:85"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7" t="s">
        <v>106</v>
      </c>
      <c r="AT3" s="367"/>
      <c r="AU3" s="367"/>
      <c r="AV3" s="367"/>
      <c r="AW3" s="367"/>
      <c r="AX3" s="367"/>
      <c r="AY3" s="367"/>
      <c r="AZ3" s="366" t="s">
        <v>105</v>
      </c>
      <c r="BA3" s="367"/>
      <c r="BB3" s="367"/>
      <c r="BC3" s="367"/>
      <c r="BD3" s="367"/>
      <c r="BE3" s="367"/>
      <c r="BF3" s="368"/>
      <c r="BG3" s="367" t="s">
        <v>104</v>
      </c>
      <c r="BH3" s="367"/>
      <c r="BI3" s="367"/>
      <c r="BJ3" s="367"/>
      <c r="BK3" s="367"/>
      <c r="BL3" s="367"/>
      <c r="BM3" s="368"/>
      <c r="BO3" s="50" t="s">
        <v>94</v>
      </c>
      <c r="BP3" s="50" t="s">
        <v>94</v>
      </c>
      <c r="BQ3" s="50" t="s">
        <v>94</v>
      </c>
      <c r="BT3" s="333"/>
      <c r="BU3" s="333"/>
      <c r="BV3" s="333"/>
      <c r="BW3" s="333"/>
      <c r="BX3" s="333"/>
      <c r="BY3" s="333"/>
      <c r="BZ3" s="333"/>
      <c r="CA3" s="333"/>
      <c r="CB3" s="333"/>
      <c r="CC3" s="333"/>
      <c r="CD3" s="333"/>
      <c r="CE3" s="333"/>
      <c r="CF3" s="333"/>
      <c r="CG3" s="333"/>
    </row>
    <row r="4" spans="2:85"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8" t="s">
        <v>33</v>
      </c>
      <c r="AZ4" s="49" t="s">
        <v>27</v>
      </c>
      <c r="BA4" s="48" t="s">
        <v>28</v>
      </c>
      <c r="BB4" s="48" t="s">
        <v>29</v>
      </c>
      <c r="BC4" s="48" t="s">
        <v>30</v>
      </c>
      <c r="BD4" s="48" t="s">
        <v>31</v>
      </c>
      <c r="BE4" s="48" t="s">
        <v>32</v>
      </c>
      <c r="BF4" s="47" t="s">
        <v>33</v>
      </c>
      <c r="BG4" s="48" t="s">
        <v>27</v>
      </c>
      <c r="BH4" s="48" t="s">
        <v>28</v>
      </c>
      <c r="BI4" s="48" t="s">
        <v>29</v>
      </c>
      <c r="BJ4" s="48" t="s">
        <v>30</v>
      </c>
      <c r="BK4" s="48" t="s">
        <v>31</v>
      </c>
      <c r="BL4" s="48" t="s">
        <v>32</v>
      </c>
      <c r="BM4" s="47" t="s">
        <v>33</v>
      </c>
      <c r="BO4" s="46" t="s">
        <v>34</v>
      </c>
      <c r="BP4" s="45" t="s">
        <v>35</v>
      </c>
      <c r="BQ4" s="44" t="s">
        <v>36</v>
      </c>
      <c r="BT4" s="333"/>
      <c r="BU4" s="333"/>
      <c r="BV4" s="333"/>
      <c r="BW4" s="333"/>
      <c r="BX4" s="333"/>
      <c r="BY4" s="333"/>
      <c r="BZ4" s="333"/>
      <c r="CA4" s="333"/>
      <c r="CB4" s="333"/>
      <c r="CC4" s="333"/>
      <c r="CD4" s="333"/>
      <c r="CE4" s="333"/>
      <c r="CF4" s="333"/>
      <c r="CG4" s="333"/>
    </row>
    <row r="5" spans="2:85" ht="14.45" thickBot="1" x14ac:dyDescent="0.4">
      <c r="B5" s="266" t="s">
        <v>37</v>
      </c>
      <c r="C5" s="43" t="s">
        <v>34</v>
      </c>
      <c r="D5" s="141" t="s">
        <v>34</v>
      </c>
      <c r="E5" s="42" t="s">
        <v>34</v>
      </c>
      <c r="F5" s="38"/>
      <c r="G5" s="62"/>
      <c r="H5" s="139" t="s">
        <v>35</v>
      </c>
      <c r="I5" s="192" t="s">
        <v>35</v>
      </c>
      <c r="J5" s="178" t="s">
        <v>35</v>
      </c>
      <c r="K5" s="139" t="s">
        <v>35</v>
      </c>
      <c r="L5" s="38"/>
      <c r="M5" s="38"/>
      <c r="N5" s="118" t="s">
        <v>36</v>
      </c>
      <c r="O5" s="118" t="s">
        <v>36</v>
      </c>
      <c r="P5" s="146" t="s">
        <v>36</v>
      </c>
      <c r="Q5" s="121" t="s">
        <v>36</v>
      </c>
      <c r="R5" s="74"/>
      <c r="S5" s="74"/>
      <c r="T5" s="42" t="s">
        <v>34</v>
      </c>
      <c r="U5" s="42" t="s">
        <v>34</v>
      </c>
      <c r="V5" s="141" t="s">
        <v>34</v>
      </c>
      <c r="W5" s="98" t="s">
        <v>34</v>
      </c>
      <c r="X5" s="97"/>
      <c r="Y5" s="39" t="s">
        <v>35</v>
      </c>
      <c r="Z5" s="139" t="s">
        <v>35</v>
      </c>
      <c r="AA5" s="39" t="s">
        <v>35</v>
      </c>
      <c r="AB5" s="139" t="s">
        <v>35</v>
      </c>
      <c r="AC5" s="38"/>
      <c r="AD5" s="37"/>
      <c r="AE5" s="79" t="s">
        <v>35</v>
      </c>
      <c r="AF5" s="118" t="s">
        <v>36</v>
      </c>
      <c r="AG5" s="118" t="s">
        <v>36</v>
      </c>
      <c r="AH5" s="118" t="s">
        <v>36</v>
      </c>
      <c r="AI5" s="62"/>
      <c r="AJ5" s="38"/>
      <c r="AK5" s="41"/>
      <c r="AL5" s="43" t="s">
        <v>34</v>
      </c>
      <c r="AM5" s="141" t="s">
        <v>34</v>
      </c>
      <c r="AN5" s="141" t="s">
        <v>34</v>
      </c>
      <c r="AO5" s="62"/>
      <c r="AP5" s="38"/>
      <c r="AQ5" s="118" t="s">
        <v>36</v>
      </c>
      <c r="AR5" s="146" t="s">
        <v>36</v>
      </c>
      <c r="AS5" s="121" t="s">
        <v>36</v>
      </c>
      <c r="AT5" s="95"/>
      <c r="AU5" s="95"/>
      <c r="AV5" s="42" t="s">
        <v>34</v>
      </c>
      <c r="AW5" s="141" t="s">
        <v>34</v>
      </c>
      <c r="AX5" s="42" t="s">
        <v>34</v>
      </c>
      <c r="AY5" s="162" t="s">
        <v>34</v>
      </c>
      <c r="AZ5" s="75"/>
      <c r="BA5" s="62"/>
      <c r="BB5" s="138" t="s">
        <v>35</v>
      </c>
      <c r="BC5" s="139" t="s">
        <v>35</v>
      </c>
      <c r="BD5" s="138" t="s">
        <v>35</v>
      </c>
      <c r="BE5" s="138" t="s">
        <v>35</v>
      </c>
      <c r="BF5" s="168" t="s">
        <v>35</v>
      </c>
      <c r="BG5" s="80"/>
      <c r="BH5" s="118" t="s">
        <v>36</v>
      </c>
      <c r="BI5" s="118" t="s">
        <v>36</v>
      </c>
      <c r="BJ5" s="118" t="s">
        <v>36</v>
      </c>
      <c r="BK5" s="118" t="s">
        <v>36</v>
      </c>
      <c r="BL5" s="95"/>
      <c r="BM5" s="191"/>
      <c r="BO5" s="26">
        <f t="shared" ref="BO5:BO13" si="0">COUNTIF($C5:$BM5,"F")</f>
        <v>14</v>
      </c>
      <c r="BP5" s="26">
        <f t="shared" ref="BP5:BP13" si="1">COUNTIF($C5:$BM5,"S")</f>
        <v>14</v>
      </c>
      <c r="BQ5" s="26">
        <f t="shared" ref="BQ5:BQ13" si="2">COUNTIF($C5:$BM5,"N")</f>
        <v>14</v>
      </c>
      <c r="BT5" s="333"/>
      <c r="BU5" s="333"/>
      <c r="BV5" s="333"/>
      <c r="BW5" s="333"/>
      <c r="BX5" s="333"/>
      <c r="BY5" s="333"/>
      <c r="BZ5" s="333"/>
      <c r="CA5" s="333"/>
      <c r="CB5" s="333"/>
      <c r="CC5" s="333"/>
      <c r="CD5" s="333"/>
      <c r="CE5" s="333"/>
      <c r="CF5" s="333"/>
      <c r="CG5" s="333"/>
    </row>
    <row r="6" spans="2:85" ht="14.45" thickBot="1" x14ac:dyDescent="0.4">
      <c r="B6" s="266" t="s">
        <v>38</v>
      </c>
      <c r="C6" s="174" t="s">
        <v>35</v>
      </c>
      <c r="D6" s="134" t="s">
        <v>35</v>
      </c>
      <c r="E6" s="56"/>
      <c r="F6" s="56"/>
      <c r="G6" s="116" t="s">
        <v>36</v>
      </c>
      <c r="H6" s="116" t="s">
        <v>36</v>
      </c>
      <c r="I6" s="145" t="s">
        <v>36</v>
      </c>
      <c r="J6" s="117" t="s">
        <v>36</v>
      </c>
      <c r="K6" s="72"/>
      <c r="L6" s="72"/>
      <c r="M6" s="46" t="s">
        <v>34</v>
      </c>
      <c r="N6" s="46" t="s">
        <v>34</v>
      </c>
      <c r="O6" s="132" t="s">
        <v>34</v>
      </c>
      <c r="P6" s="92" t="s">
        <v>34</v>
      </c>
      <c r="Q6" s="142"/>
      <c r="R6" s="45" t="s">
        <v>35</v>
      </c>
      <c r="S6" s="134" t="s">
        <v>35</v>
      </c>
      <c r="T6" s="45" t="s">
        <v>35</v>
      </c>
      <c r="U6" s="134" t="s">
        <v>35</v>
      </c>
      <c r="V6" s="56"/>
      <c r="W6" s="70"/>
      <c r="X6" s="69" t="s">
        <v>35</v>
      </c>
      <c r="Y6" s="116" t="s">
        <v>36</v>
      </c>
      <c r="Z6" s="116" t="s">
        <v>36</v>
      </c>
      <c r="AA6" s="116" t="s">
        <v>36</v>
      </c>
      <c r="AB6" s="59"/>
      <c r="AC6" s="56"/>
      <c r="AD6" s="55"/>
      <c r="AE6" s="67" t="s">
        <v>34</v>
      </c>
      <c r="AF6" s="132" t="s">
        <v>34</v>
      </c>
      <c r="AG6" s="132" t="s">
        <v>34</v>
      </c>
      <c r="AH6" s="59"/>
      <c r="AI6" s="56"/>
      <c r="AJ6" s="116" t="s">
        <v>36</v>
      </c>
      <c r="AK6" s="145" t="s">
        <v>36</v>
      </c>
      <c r="AL6" s="117" t="s">
        <v>36</v>
      </c>
      <c r="AM6" s="93"/>
      <c r="AN6" s="93"/>
      <c r="AO6" s="46" t="s">
        <v>34</v>
      </c>
      <c r="AP6" s="132" t="s">
        <v>34</v>
      </c>
      <c r="AQ6" s="46" t="s">
        <v>34</v>
      </c>
      <c r="AR6" s="160" t="s">
        <v>34</v>
      </c>
      <c r="AS6" s="76"/>
      <c r="AT6" s="59"/>
      <c r="AU6" s="133" t="s">
        <v>35</v>
      </c>
      <c r="AV6" s="134" t="s">
        <v>35</v>
      </c>
      <c r="AW6" s="133" t="s">
        <v>35</v>
      </c>
      <c r="AX6" s="133" t="s">
        <v>35</v>
      </c>
      <c r="AY6" s="166" t="s">
        <v>35</v>
      </c>
      <c r="AZ6" s="71"/>
      <c r="BA6" s="116" t="s">
        <v>36</v>
      </c>
      <c r="BB6" s="116" t="s">
        <v>36</v>
      </c>
      <c r="BC6" s="116" t="s">
        <v>36</v>
      </c>
      <c r="BD6" s="116" t="s">
        <v>36</v>
      </c>
      <c r="BE6" s="93"/>
      <c r="BF6" s="77"/>
      <c r="BG6" s="67" t="s">
        <v>34</v>
      </c>
      <c r="BH6" s="132" t="s">
        <v>34</v>
      </c>
      <c r="BI6" s="46" t="s">
        <v>34</v>
      </c>
      <c r="BJ6" s="56"/>
      <c r="BK6" s="59"/>
      <c r="BL6" s="134" t="s">
        <v>35</v>
      </c>
      <c r="BM6" s="167" t="s">
        <v>35</v>
      </c>
      <c r="BO6" s="26">
        <f t="shared" si="0"/>
        <v>14</v>
      </c>
      <c r="BP6" s="26">
        <f t="shared" si="1"/>
        <v>14</v>
      </c>
      <c r="BQ6" s="26">
        <f t="shared" si="2"/>
        <v>14</v>
      </c>
      <c r="BT6" s="333"/>
      <c r="BU6" s="333"/>
      <c r="BV6" s="333"/>
      <c r="BW6" s="333"/>
      <c r="BX6" s="333"/>
      <c r="BY6" s="333"/>
      <c r="BZ6" s="333"/>
      <c r="CA6" s="333"/>
      <c r="CB6" s="333"/>
      <c r="CC6" s="333"/>
      <c r="CD6" s="333"/>
      <c r="CE6" s="333"/>
      <c r="CF6" s="333"/>
      <c r="CG6" s="333"/>
    </row>
    <row r="7" spans="2:85" ht="14.45" thickBot="1" x14ac:dyDescent="0.4">
      <c r="B7" s="266" t="s">
        <v>39</v>
      </c>
      <c r="C7" s="117" t="s">
        <v>36</v>
      </c>
      <c r="D7" s="72"/>
      <c r="E7" s="72"/>
      <c r="F7" s="46" t="s">
        <v>34</v>
      </c>
      <c r="G7" s="46" t="s">
        <v>34</v>
      </c>
      <c r="H7" s="132" t="s">
        <v>34</v>
      </c>
      <c r="I7" s="86" t="s">
        <v>34</v>
      </c>
      <c r="J7" s="85"/>
      <c r="K7" s="45" t="s">
        <v>35</v>
      </c>
      <c r="L7" s="134" t="s">
        <v>35</v>
      </c>
      <c r="M7" s="45" t="s">
        <v>35</v>
      </c>
      <c r="N7" s="134" t="s">
        <v>35</v>
      </c>
      <c r="O7" s="56"/>
      <c r="P7" s="55"/>
      <c r="Q7" s="60" t="s">
        <v>35</v>
      </c>
      <c r="R7" s="116" t="s">
        <v>36</v>
      </c>
      <c r="S7" s="116" t="s">
        <v>36</v>
      </c>
      <c r="T7" s="116" t="s">
        <v>36</v>
      </c>
      <c r="U7" s="59"/>
      <c r="V7" s="56"/>
      <c r="W7" s="70"/>
      <c r="X7" s="57" t="s">
        <v>34</v>
      </c>
      <c r="Y7" s="132" t="s">
        <v>34</v>
      </c>
      <c r="Z7" s="132" t="s">
        <v>34</v>
      </c>
      <c r="AA7" s="59"/>
      <c r="AB7" s="56"/>
      <c r="AC7" s="116" t="s">
        <v>36</v>
      </c>
      <c r="AD7" s="123" t="s">
        <v>36</v>
      </c>
      <c r="AE7" s="136" t="s">
        <v>36</v>
      </c>
      <c r="AF7" s="93"/>
      <c r="AG7" s="93"/>
      <c r="AH7" s="46" t="s">
        <v>34</v>
      </c>
      <c r="AI7" s="132" t="s">
        <v>34</v>
      </c>
      <c r="AJ7" s="46" t="s">
        <v>34</v>
      </c>
      <c r="AK7" s="159" t="s">
        <v>34</v>
      </c>
      <c r="AL7" s="71"/>
      <c r="AM7" s="59"/>
      <c r="AN7" s="133" t="s">
        <v>35</v>
      </c>
      <c r="AO7" s="134" t="s">
        <v>35</v>
      </c>
      <c r="AP7" s="133" t="s">
        <v>35</v>
      </c>
      <c r="AQ7" s="133" t="s">
        <v>35</v>
      </c>
      <c r="AR7" s="167" t="s">
        <v>35</v>
      </c>
      <c r="AS7" s="76"/>
      <c r="AT7" s="116" t="s">
        <v>36</v>
      </c>
      <c r="AU7" s="116" t="s">
        <v>36</v>
      </c>
      <c r="AV7" s="116" t="s">
        <v>36</v>
      </c>
      <c r="AW7" s="116" t="s">
        <v>36</v>
      </c>
      <c r="AX7" s="93"/>
      <c r="AY7" s="190"/>
      <c r="AZ7" s="57" t="s">
        <v>34</v>
      </c>
      <c r="BA7" s="132" t="s">
        <v>34</v>
      </c>
      <c r="BB7" s="46" t="s">
        <v>34</v>
      </c>
      <c r="BC7" s="56"/>
      <c r="BD7" s="59"/>
      <c r="BE7" s="134" t="s">
        <v>35</v>
      </c>
      <c r="BF7" s="167" t="s">
        <v>35</v>
      </c>
      <c r="BG7" s="197" t="s">
        <v>35</v>
      </c>
      <c r="BH7" s="134" t="s">
        <v>35</v>
      </c>
      <c r="BI7" s="56"/>
      <c r="BJ7" s="56"/>
      <c r="BK7" s="116" t="s">
        <v>36</v>
      </c>
      <c r="BL7" s="116" t="s">
        <v>36</v>
      </c>
      <c r="BM7" s="123" t="s">
        <v>36</v>
      </c>
      <c r="BO7" s="26">
        <f t="shared" si="0"/>
        <v>14</v>
      </c>
      <c r="BP7" s="26">
        <f t="shared" si="1"/>
        <v>14</v>
      </c>
      <c r="BQ7" s="26">
        <f t="shared" si="2"/>
        <v>14</v>
      </c>
      <c r="BT7" s="333"/>
      <c r="BU7" s="333"/>
      <c r="BV7" s="333"/>
      <c r="BW7" s="333"/>
      <c r="BX7" s="333"/>
      <c r="BY7" s="333"/>
      <c r="BZ7" s="333"/>
      <c r="CA7" s="333"/>
      <c r="CB7" s="333"/>
      <c r="CC7" s="333"/>
      <c r="CD7" s="333"/>
      <c r="CE7" s="333"/>
      <c r="CF7" s="333"/>
      <c r="CG7" s="333"/>
    </row>
    <row r="8" spans="2:85" ht="14.45" thickBot="1" x14ac:dyDescent="0.4">
      <c r="B8" s="266" t="s">
        <v>40</v>
      </c>
      <c r="C8" s="85"/>
      <c r="D8" s="45" t="s">
        <v>35</v>
      </c>
      <c r="E8" s="134" t="s">
        <v>35</v>
      </c>
      <c r="F8" s="45" t="s">
        <v>35</v>
      </c>
      <c r="G8" s="134" t="s">
        <v>35</v>
      </c>
      <c r="H8" s="56"/>
      <c r="I8" s="70"/>
      <c r="J8" s="69" t="s">
        <v>35</v>
      </c>
      <c r="K8" s="116" t="s">
        <v>36</v>
      </c>
      <c r="L8" s="116" t="s">
        <v>36</v>
      </c>
      <c r="M8" s="116" t="s">
        <v>36</v>
      </c>
      <c r="N8" s="59"/>
      <c r="O8" s="56"/>
      <c r="P8" s="55"/>
      <c r="Q8" s="67" t="s">
        <v>34</v>
      </c>
      <c r="R8" s="132" t="s">
        <v>34</v>
      </c>
      <c r="S8" s="132" t="s">
        <v>34</v>
      </c>
      <c r="T8" s="59"/>
      <c r="U8" s="56"/>
      <c r="V8" s="116" t="s">
        <v>36</v>
      </c>
      <c r="W8" s="145" t="s">
        <v>36</v>
      </c>
      <c r="X8" s="117" t="s">
        <v>36</v>
      </c>
      <c r="Y8" s="93"/>
      <c r="Z8" s="93"/>
      <c r="AA8" s="46" t="s">
        <v>34</v>
      </c>
      <c r="AB8" s="132" t="s">
        <v>34</v>
      </c>
      <c r="AC8" s="46" t="s">
        <v>34</v>
      </c>
      <c r="AD8" s="160" t="s">
        <v>34</v>
      </c>
      <c r="AE8" s="76"/>
      <c r="AF8" s="59"/>
      <c r="AG8" s="133" t="s">
        <v>35</v>
      </c>
      <c r="AH8" s="134" t="s">
        <v>35</v>
      </c>
      <c r="AI8" s="133" t="s">
        <v>35</v>
      </c>
      <c r="AJ8" s="133" t="s">
        <v>35</v>
      </c>
      <c r="AK8" s="166" t="s">
        <v>35</v>
      </c>
      <c r="AL8" s="71"/>
      <c r="AM8" s="116" t="s">
        <v>36</v>
      </c>
      <c r="AN8" s="116" t="s">
        <v>36</v>
      </c>
      <c r="AO8" s="116" t="s">
        <v>36</v>
      </c>
      <c r="AP8" s="116" t="s">
        <v>36</v>
      </c>
      <c r="AQ8" s="93"/>
      <c r="AR8" s="77"/>
      <c r="AS8" s="67" t="s">
        <v>34</v>
      </c>
      <c r="AT8" s="132" t="s">
        <v>34</v>
      </c>
      <c r="AU8" s="46" t="s">
        <v>34</v>
      </c>
      <c r="AV8" s="56"/>
      <c r="AW8" s="59"/>
      <c r="AX8" s="134" t="s">
        <v>35</v>
      </c>
      <c r="AY8" s="166" t="s">
        <v>35</v>
      </c>
      <c r="AZ8" s="174" t="s">
        <v>35</v>
      </c>
      <c r="BA8" s="134" t="s">
        <v>35</v>
      </c>
      <c r="BB8" s="56"/>
      <c r="BC8" s="56"/>
      <c r="BD8" s="116" t="s">
        <v>36</v>
      </c>
      <c r="BE8" s="116" t="s">
        <v>36</v>
      </c>
      <c r="BF8" s="123" t="s">
        <v>36</v>
      </c>
      <c r="BG8" s="136" t="s">
        <v>36</v>
      </c>
      <c r="BH8" s="72"/>
      <c r="BI8" s="72"/>
      <c r="BJ8" s="46" t="s">
        <v>34</v>
      </c>
      <c r="BK8" s="46" t="s">
        <v>34</v>
      </c>
      <c r="BL8" s="132" t="s">
        <v>34</v>
      </c>
      <c r="BM8" s="92" t="s">
        <v>34</v>
      </c>
      <c r="BO8" s="26">
        <f t="shared" si="0"/>
        <v>14</v>
      </c>
      <c r="BP8" s="26">
        <f t="shared" si="1"/>
        <v>14</v>
      </c>
      <c r="BQ8" s="26">
        <f t="shared" si="2"/>
        <v>14</v>
      </c>
      <c r="BT8" s="333"/>
      <c r="BU8" s="333"/>
      <c r="BV8" s="333"/>
      <c r="BW8" s="333"/>
      <c r="BX8" s="333"/>
      <c r="BY8" s="333"/>
      <c r="BZ8" s="333"/>
      <c r="CA8" s="333"/>
      <c r="CB8" s="333"/>
      <c r="CC8" s="333"/>
      <c r="CD8" s="333"/>
      <c r="CE8" s="333"/>
      <c r="CF8" s="333"/>
      <c r="CG8" s="333"/>
    </row>
    <row r="9" spans="2:85" ht="14.45" thickBot="1" x14ac:dyDescent="0.4">
      <c r="B9" s="266" t="s">
        <v>53</v>
      </c>
      <c r="C9" s="69" t="s">
        <v>35</v>
      </c>
      <c r="D9" s="116" t="s">
        <v>36</v>
      </c>
      <c r="E9" s="116" t="s">
        <v>36</v>
      </c>
      <c r="F9" s="116" t="s">
        <v>36</v>
      </c>
      <c r="G9" s="59"/>
      <c r="H9" s="56"/>
      <c r="I9" s="70"/>
      <c r="J9" s="57" t="s">
        <v>34</v>
      </c>
      <c r="K9" s="132" t="s">
        <v>34</v>
      </c>
      <c r="L9" s="132" t="s">
        <v>34</v>
      </c>
      <c r="M9" s="59"/>
      <c r="N9" s="56"/>
      <c r="O9" s="116" t="s">
        <v>36</v>
      </c>
      <c r="P9" s="123" t="s">
        <v>36</v>
      </c>
      <c r="Q9" s="136" t="s">
        <v>36</v>
      </c>
      <c r="R9" s="93"/>
      <c r="S9" s="93"/>
      <c r="T9" s="46" t="s">
        <v>34</v>
      </c>
      <c r="U9" s="132" t="s">
        <v>34</v>
      </c>
      <c r="V9" s="46" t="s">
        <v>34</v>
      </c>
      <c r="W9" s="159" t="s">
        <v>34</v>
      </c>
      <c r="X9" s="71"/>
      <c r="Y9" s="59"/>
      <c r="Z9" s="133" t="s">
        <v>35</v>
      </c>
      <c r="AA9" s="134" t="s">
        <v>35</v>
      </c>
      <c r="AB9" s="133" t="s">
        <v>35</v>
      </c>
      <c r="AC9" s="133" t="s">
        <v>35</v>
      </c>
      <c r="AD9" s="167" t="s">
        <v>35</v>
      </c>
      <c r="AE9" s="76"/>
      <c r="AF9" s="116" t="s">
        <v>36</v>
      </c>
      <c r="AG9" s="116" t="s">
        <v>36</v>
      </c>
      <c r="AH9" s="116" t="s">
        <v>36</v>
      </c>
      <c r="AI9" s="116" t="s">
        <v>36</v>
      </c>
      <c r="AJ9" s="93"/>
      <c r="AK9" s="190"/>
      <c r="AL9" s="57" t="s">
        <v>34</v>
      </c>
      <c r="AM9" s="132" t="s">
        <v>34</v>
      </c>
      <c r="AN9" s="46" t="s">
        <v>34</v>
      </c>
      <c r="AO9" s="56"/>
      <c r="AP9" s="59"/>
      <c r="AQ9" s="134" t="s">
        <v>35</v>
      </c>
      <c r="AR9" s="167" t="s">
        <v>35</v>
      </c>
      <c r="AS9" s="197" t="s">
        <v>35</v>
      </c>
      <c r="AT9" s="134" t="s">
        <v>35</v>
      </c>
      <c r="AU9" s="56"/>
      <c r="AV9" s="56"/>
      <c r="AW9" s="116" t="s">
        <v>36</v>
      </c>
      <c r="AX9" s="116" t="s">
        <v>36</v>
      </c>
      <c r="AY9" s="145" t="s">
        <v>36</v>
      </c>
      <c r="AZ9" s="117" t="s">
        <v>36</v>
      </c>
      <c r="BA9" s="72"/>
      <c r="BB9" s="72"/>
      <c r="BC9" s="46" t="s">
        <v>34</v>
      </c>
      <c r="BD9" s="46" t="s">
        <v>34</v>
      </c>
      <c r="BE9" s="132" t="s">
        <v>34</v>
      </c>
      <c r="BF9" s="92" t="s">
        <v>34</v>
      </c>
      <c r="BG9" s="142"/>
      <c r="BH9" s="45" t="s">
        <v>35</v>
      </c>
      <c r="BI9" s="134" t="s">
        <v>35</v>
      </c>
      <c r="BJ9" s="45" t="s">
        <v>35</v>
      </c>
      <c r="BK9" s="134" t="s">
        <v>35</v>
      </c>
      <c r="BL9" s="56"/>
      <c r="BM9" s="55"/>
      <c r="BO9" s="26">
        <f t="shared" si="0"/>
        <v>14</v>
      </c>
      <c r="BP9" s="26">
        <f t="shared" si="1"/>
        <v>14</v>
      </c>
      <c r="BQ9" s="26">
        <f t="shared" si="2"/>
        <v>14</v>
      </c>
      <c r="BT9" s="333"/>
      <c r="BU9" s="333"/>
      <c r="BV9" s="333"/>
      <c r="BW9" s="333"/>
      <c r="BX9" s="333"/>
      <c r="BY9" s="333"/>
      <c r="BZ9" s="333"/>
      <c r="CA9" s="333"/>
      <c r="CB9" s="333"/>
      <c r="CC9" s="333"/>
      <c r="CD9" s="333"/>
      <c r="CE9" s="333"/>
      <c r="CF9" s="333"/>
      <c r="CG9" s="333"/>
    </row>
    <row r="10" spans="2:85" ht="14.45" thickBot="1" x14ac:dyDescent="0.4">
      <c r="B10" s="266" t="s">
        <v>54</v>
      </c>
      <c r="C10" s="57" t="s">
        <v>34</v>
      </c>
      <c r="D10" s="132" t="s">
        <v>34</v>
      </c>
      <c r="E10" s="132" t="s">
        <v>34</v>
      </c>
      <c r="F10" s="59"/>
      <c r="G10" s="56"/>
      <c r="H10" s="116" t="s">
        <v>36</v>
      </c>
      <c r="I10" s="145" t="s">
        <v>36</v>
      </c>
      <c r="J10" s="117" t="s">
        <v>36</v>
      </c>
      <c r="K10" s="93"/>
      <c r="L10" s="93"/>
      <c r="M10" s="46" t="s">
        <v>34</v>
      </c>
      <c r="N10" s="132" t="s">
        <v>34</v>
      </c>
      <c r="O10" s="46" t="s">
        <v>34</v>
      </c>
      <c r="P10" s="160" t="s">
        <v>34</v>
      </c>
      <c r="Q10" s="76"/>
      <c r="R10" s="59"/>
      <c r="S10" s="133" t="s">
        <v>35</v>
      </c>
      <c r="T10" s="134" t="s">
        <v>35</v>
      </c>
      <c r="U10" s="133" t="s">
        <v>35</v>
      </c>
      <c r="V10" s="133" t="s">
        <v>35</v>
      </c>
      <c r="W10" s="166" t="s">
        <v>35</v>
      </c>
      <c r="X10" s="71"/>
      <c r="Y10" s="116" t="s">
        <v>36</v>
      </c>
      <c r="Z10" s="116" t="s">
        <v>36</v>
      </c>
      <c r="AA10" s="116" t="s">
        <v>36</v>
      </c>
      <c r="AB10" s="116" t="s">
        <v>36</v>
      </c>
      <c r="AC10" s="93"/>
      <c r="AD10" s="77"/>
      <c r="AE10" s="67" t="s">
        <v>34</v>
      </c>
      <c r="AF10" s="132" t="s">
        <v>34</v>
      </c>
      <c r="AG10" s="46" t="s">
        <v>34</v>
      </c>
      <c r="AH10" s="56"/>
      <c r="AI10" s="59"/>
      <c r="AJ10" s="134" t="s">
        <v>35</v>
      </c>
      <c r="AK10" s="166" t="s">
        <v>35</v>
      </c>
      <c r="AL10" s="174" t="s">
        <v>35</v>
      </c>
      <c r="AM10" s="134" t="s">
        <v>35</v>
      </c>
      <c r="AN10" s="56"/>
      <c r="AO10" s="56"/>
      <c r="AP10" s="116" t="s">
        <v>36</v>
      </c>
      <c r="AQ10" s="116" t="s">
        <v>36</v>
      </c>
      <c r="AR10" s="123" t="s">
        <v>36</v>
      </c>
      <c r="AS10" s="136" t="s">
        <v>36</v>
      </c>
      <c r="AT10" s="72"/>
      <c r="AU10" s="72"/>
      <c r="AV10" s="46" t="s">
        <v>34</v>
      </c>
      <c r="AW10" s="46" t="s">
        <v>34</v>
      </c>
      <c r="AX10" s="132" t="s">
        <v>34</v>
      </c>
      <c r="AY10" s="86" t="s">
        <v>34</v>
      </c>
      <c r="AZ10" s="85"/>
      <c r="BA10" s="45" t="s">
        <v>35</v>
      </c>
      <c r="BB10" s="134" t="s">
        <v>35</v>
      </c>
      <c r="BC10" s="45" t="s">
        <v>35</v>
      </c>
      <c r="BD10" s="134" t="s">
        <v>35</v>
      </c>
      <c r="BE10" s="56"/>
      <c r="BF10" s="55"/>
      <c r="BG10" s="60" t="s">
        <v>35</v>
      </c>
      <c r="BH10" s="116" t="s">
        <v>36</v>
      </c>
      <c r="BI10" s="116" t="s">
        <v>36</v>
      </c>
      <c r="BJ10" s="116" t="s">
        <v>36</v>
      </c>
      <c r="BK10" s="59"/>
      <c r="BL10" s="56"/>
      <c r="BM10" s="55"/>
      <c r="BO10" s="26">
        <f t="shared" si="0"/>
        <v>14</v>
      </c>
      <c r="BP10" s="26">
        <f t="shared" si="1"/>
        <v>14</v>
      </c>
      <c r="BQ10" s="26">
        <f t="shared" si="2"/>
        <v>14</v>
      </c>
      <c r="BT10" s="333"/>
      <c r="BU10" s="333"/>
      <c r="BV10" s="333"/>
      <c r="BW10" s="333"/>
      <c r="BX10" s="333"/>
      <c r="BY10" s="333"/>
      <c r="BZ10" s="333"/>
      <c r="CA10" s="333"/>
      <c r="CB10" s="333"/>
      <c r="CC10" s="333"/>
      <c r="CD10" s="333"/>
      <c r="CE10" s="333"/>
      <c r="CF10" s="333"/>
      <c r="CG10" s="333"/>
    </row>
    <row r="11" spans="2:85" ht="14.45" thickBot="1" x14ac:dyDescent="0.4">
      <c r="B11" s="266" t="s">
        <v>55</v>
      </c>
      <c r="C11" s="117" t="s">
        <v>36</v>
      </c>
      <c r="D11" s="93"/>
      <c r="E11" s="93"/>
      <c r="F11" s="46" t="s">
        <v>34</v>
      </c>
      <c r="G11" s="132" t="s">
        <v>34</v>
      </c>
      <c r="H11" s="46" t="s">
        <v>34</v>
      </c>
      <c r="I11" s="159" t="s">
        <v>34</v>
      </c>
      <c r="J11" s="71"/>
      <c r="K11" s="59"/>
      <c r="L11" s="133" t="s">
        <v>35</v>
      </c>
      <c r="M11" s="134" t="s">
        <v>35</v>
      </c>
      <c r="N11" s="133" t="s">
        <v>35</v>
      </c>
      <c r="O11" s="133" t="s">
        <v>35</v>
      </c>
      <c r="P11" s="167" t="s">
        <v>35</v>
      </c>
      <c r="Q11" s="76"/>
      <c r="R11" s="116" t="s">
        <v>36</v>
      </c>
      <c r="S11" s="116" t="s">
        <v>36</v>
      </c>
      <c r="T11" s="116" t="s">
        <v>36</v>
      </c>
      <c r="U11" s="116" t="s">
        <v>36</v>
      </c>
      <c r="V11" s="93"/>
      <c r="W11" s="190"/>
      <c r="X11" s="57" t="s">
        <v>34</v>
      </c>
      <c r="Y11" s="132" t="s">
        <v>34</v>
      </c>
      <c r="Z11" s="46" t="s">
        <v>34</v>
      </c>
      <c r="AA11" s="56"/>
      <c r="AB11" s="59"/>
      <c r="AC11" s="134" t="s">
        <v>35</v>
      </c>
      <c r="AD11" s="167" t="s">
        <v>35</v>
      </c>
      <c r="AE11" s="197" t="s">
        <v>35</v>
      </c>
      <c r="AF11" s="134" t="s">
        <v>35</v>
      </c>
      <c r="AG11" s="56"/>
      <c r="AH11" s="56"/>
      <c r="AI11" s="116" t="s">
        <v>36</v>
      </c>
      <c r="AJ11" s="116" t="s">
        <v>36</v>
      </c>
      <c r="AK11" s="145" t="s">
        <v>36</v>
      </c>
      <c r="AL11" s="117" t="s">
        <v>36</v>
      </c>
      <c r="AM11" s="72"/>
      <c r="AN11" s="72"/>
      <c r="AO11" s="46" t="s">
        <v>34</v>
      </c>
      <c r="AP11" s="46" t="s">
        <v>34</v>
      </c>
      <c r="AQ11" s="132" t="s">
        <v>34</v>
      </c>
      <c r="AR11" s="92" t="s">
        <v>34</v>
      </c>
      <c r="AS11" s="142"/>
      <c r="AT11" s="45" t="s">
        <v>35</v>
      </c>
      <c r="AU11" s="134" t="s">
        <v>35</v>
      </c>
      <c r="AV11" s="45" t="s">
        <v>35</v>
      </c>
      <c r="AW11" s="134" t="s">
        <v>35</v>
      </c>
      <c r="AX11" s="56"/>
      <c r="AY11" s="70"/>
      <c r="AZ11" s="69" t="s">
        <v>35</v>
      </c>
      <c r="BA11" s="116" t="s">
        <v>36</v>
      </c>
      <c r="BB11" s="116" t="s">
        <v>36</v>
      </c>
      <c r="BC11" s="116" t="s">
        <v>36</v>
      </c>
      <c r="BD11" s="59"/>
      <c r="BE11" s="56"/>
      <c r="BF11" s="55"/>
      <c r="BG11" s="67" t="s">
        <v>34</v>
      </c>
      <c r="BH11" s="132" t="s">
        <v>34</v>
      </c>
      <c r="BI11" s="132" t="s">
        <v>34</v>
      </c>
      <c r="BJ11" s="59"/>
      <c r="BK11" s="56"/>
      <c r="BL11" s="116" t="s">
        <v>36</v>
      </c>
      <c r="BM11" s="123" t="s">
        <v>36</v>
      </c>
      <c r="BO11" s="26">
        <f t="shared" si="0"/>
        <v>14</v>
      </c>
      <c r="BP11" s="26">
        <f t="shared" si="1"/>
        <v>14</v>
      </c>
      <c r="BQ11" s="26">
        <f t="shared" si="2"/>
        <v>14</v>
      </c>
      <c r="BT11" s="333"/>
      <c r="BU11" s="333"/>
      <c r="BV11" s="333"/>
      <c r="BW11" s="333"/>
      <c r="BX11" s="333"/>
      <c r="BY11" s="333"/>
      <c r="BZ11" s="333"/>
      <c r="CA11" s="333"/>
      <c r="CB11" s="333"/>
      <c r="CC11" s="333"/>
      <c r="CD11" s="333"/>
      <c r="CE11" s="333"/>
      <c r="CF11" s="333"/>
      <c r="CG11" s="333"/>
    </row>
    <row r="12" spans="2:85" ht="14.45" thickBot="1" x14ac:dyDescent="0.4">
      <c r="B12" s="266" t="s">
        <v>56</v>
      </c>
      <c r="C12" s="71"/>
      <c r="D12" s="59"/>
      <c r="E12" s="133" t="s">
        <v>35</v>
      </c>
      <c r="F12" s="134" t="s">
        <v>35</v>
      </c>
      <c r="G12" s="133" t="s">
        <v>35</v>
      </c>
      <c r="H12" s="133" t="s">
        <v>35</v>
      </c>
      <c r="I12" s="166" t="s">
        <v>35</v>
      </c>
      <c r="J12" s="71"/>
      <c r="K12" s="116" t="s">
        <v>36</v>
      </c>
      <c r="L12" s="116" t="s">
        <v>36</v>
      </c>
      <c r="M12" s="116" t="s">
        <v>36</v>
      </c>
      <c r="N12" s="116" t="s">
        <v>36</v>
      </c>
      <c r="O12" s="93"/>
      <c r="P12" s="77"/>
      <c r="Q12" s="67" t="s">
        <v>34</v>
      </c>
      <c r="R12" s="132" t="s">
        <v>34</v>
      </c>
      <c r="S12" s="46" t="s">
        <v>34</v>
      </c>
      <c r="T12" s="56"/>
      <c r="U12" s="59"/>
      <c r="V12" s="134" t="s">
        <v>35</v>
      </c>
      <c r="W12" s="166" t="s">
        <v>35</v>
      </c>
      <c r="X12" s="174" t="s">
        <v>35</v>
      </c>
      <c r="Y12" s="134" t="s">
        <v>35</v>
      </c>
      <c r="Z12" s="56"/>
      <c r="AA12" s="56"/>
      <c r="AB12" s="116" t="s">
        <v>36</v>
      </c>
      <c r="AC12" s="116" t="s">
        <v>36</v>
      </c>
      <c r="AD12" s="123" t="s">
        <v>36</v>
      </c>
      <c r="AE12" s="136" t="s">
        <v>36</v>
      </c>
      <c r="AF12" s="72"/>
      <c r="AG12" s="72"/>
      <c r="AH12" s="46" t="s">
        <v>34</v>
      </c>
      <c r="AI12" s="46" t="s">
        <v>34</v>
      </c>
      <c r="AJ12" s="132" t="s">
        <v>34</v>
      </c>
      <c r="AK12" s="86" t="s">
        <v>34</v>
      </c>
      <c r="AL12" s="85"/>
      <c r="AM12" s="45" t="s">
        <v>35</v>
      </c>
      <c r="AN12" s="134" t="s">
        <v>35</v>
      </c>
      <c r="AO12" s="45" t="s">
        <v>35</v>
      </c>
      <c r="AP12" s="134" t="s">
        <v>35</v>
      </c>
      <c r="AQ12" s="56"/>
      <c r="AR12" s="55"/>
      <c r="AS12" s="60" t="s">
        <v>35</v>
      </c>
      <c r="AT12" s="116" t="s">
        <v>36</v>
      </c>
      <c r="AU12" s="116" t="s">
        <v>36</v>
      </c>
      <c r="AV12" s="116" t="s">
        <v>36</v>
      </c>
      <c r="AW12" s="59"/>
      <c r="AX12" s="56"/>
      <c r="AY12" s="70"/>
      <c r="AZ12" s="57" t="s">
        <v>34</v>
      </c>
      <c r="BA12" s="132" t="s">
        <v>34</v>
      </c>
      <c r="BB12" s="132" t="s">
        <v>34</v>
      </c>
      <c r="BC12" s="59"/>
      <c r="BD12" s="56"/>
      <c r="BE12" s="116" t="s">
        <v>36</v>
      </c>
      <c r="BF12" s="123" t="s">
        <v>36</v>
      </c>
      <c r="BG12" s="136" t="s">
        <v>36</v>
      </c>
      <c r="BH12" s="93"/>
      <c r="BI12" s="93"/>
      <c r="BJ12" s="46" t="s">
        <v>34</v>
      </c>
      <c r="BK12" s="132" t="s">
        <v>34</v>
      </c>
      <c r="BL12" s="46" t="s">
        <v>34</v>
      </c>
      <c r="BM12" s="160" t="s">
        <v>34</v>
      </c>
      <c r="BO12" s="26">
        <f t="shared" si="0"/>
        <v>14</v>
      </c>
      <c r="BP12" s="26">
        <f t="shared" si="1"/>
        <v>14</v>
      </c>
      <c r="BQ12" s="26">
        <f t="shared" si="2"/>
        <v>14</v>
      </c>
      <c r="BT12" s="333"/>
      <c r="BU12" s="333"/>
      <c r="BV12" s="333"/>
      <c r="BW12" s="333"/>
      <c r="BX12" s="333"/>
      <c r="BY12" s="333"/>
      <c r="BZ12" s="333"/>
      <c r="CA12" s="333"/>
      <c r="CB12" s="333"/>
      <c r="CC12" s="333"/>
      <c r="CD12" s="333"/>
      <c r="CE12" s="333"/>
      <c r="CF12" s="333"/>
      <c r="CG12" s="333"/>
    </row>
    <row r="13" spans="2:85" ht="14.45" thickBot="1" x14ac:dyDescent="0.4">
      <c r="B13" s="266" t="s">
        <v>121</v>
      </c>
      <c r="C13" s="144"/>
      <c r="D13" s="114" t="s">
        <v>36</v>
      </c>
      <c r="E13" s="114" t="s">
        <v>36</v>
      </c>
      <c r="F13" s="114" t="s">
        <v>36</v>
      </c>
      <c r="G13" s="114" t="s">
        <v>36</v>
      </c>
      <c r="H13" s="91"/>
      <c r="I13" s="185"/>
      <c r="J13" s="31" t="s">
        <v>34</v>
      </c>
      <c r="K13" s="130" t="s">
        <v>34</v>
      </c>
      <c r="L13" s="30" t="s">
        <v>34</v>
      </c>
      <c r="M13" s="33"/>
      <c r="N13" s="29"/>
      <c r="O13" s="129" t="s">
        <v>35</v>
      </c>
      <c r="P13" s="164" t="s">
        <v>35</v>
      </c>
      <c r="Q13" s="196" t="s">
        <v>35</v>
      </c>
      <c r="R13" s="129" t="s">
        <v>35</v>
      </c>
      <c r="S13" s="33"/>
      <c r="T13" s="33"/>
      <c r="U13" s="114" t="s">
        <v>36</v>
      </c>
      <c r="V13" s="114" t="s">
        <v>36</v>
      </c>
      <c r="W13" s="151" t="s">
        <v>36</v>
      </c>
      <c r="X13" s="120" t="s">
        <v>36</v>
      </c>
      <c r="Y13" s="147"/>
      <c r="Z13" s="147"/>
      <c r="AA13" s="30" t="s">
        <v>34</v>
      </c>
      <c r="AB13" s="30" t="s">
        <v>34</v>
      </c>
      <c r="AC13" s="130" t="s">
        <v>34</v>
      </c>
      <c r="AD13" s="82" t="s">
        <v>34</v>
      </c>
      <c r="AE13" s="90"/>
      <c r="AF13" s="34" t="s">
        <v>35</v>
      </c>
      <c r="AG13" s="129" t="s">
        <v>35</v>
      </c>
      <c r="AH13" s="34" t="s">
        <v>35</v>
      </c>
      <c r="AI13" s="129" t="s">
        <v>35</v>
      </c>
      <c r="AJ13" s="33"/>
      <c r="AK13" s="32"/>
      <c r="AL13" s="35" t="s">
        <v>35</v>
      </c>
      <c r="AM13" s="114" t="s">
        <v>36</v>
      </c>
      <c r="AN13" s="114" t="s">
        <v>36</v>
      </c>
      <c r="AO13" s="114" t="s">
        <v>36</v>
      </c>
      <c r="AP13" s="29"/>
      <c r="AQ13" s="33"/>
      <c r="AR13" s="53"/>
      <c r="AS13" s="54" t="s">
        <v>34</v>
      </c>
      <c r="AT13" s="130" t="s">
        <v>34</v>
      </c>
      <c r="AU13" s="130" t="s">
        <v>34</v>
      </c>
      <c r="AV13" s="29"/>
      <c r="AW13" s="33"/>
      <c r="AX13" s="114" t="s">
        <v>36</v>
      </c>
      <c r="AY13" s="151" t="s">
        <v>36</v>
      </c>
      <c r="AZ13" s="120" t="s">
        <v>36</v>
      </c>
      <c r="BA13" s="91"/>
      <c r="BB13" s="91"/>
      <c r="BC13" s="30" t="s">
        <v>34</v>
      </c>
      <c r="BD13" s="130" t="s">
        <v>34</v>
      </c>
      <c r="BE13" s="30" t="s">
        <v>34</v>
      </c>
      <c r="BF13" s="156" t="s">
        <v>34</v>
      </c>
      <c r="BG13" s="106"/>
      <c r="BH13" s="29"/>
      <c r="BI13" s="128" t="s">
        <v>35</v>
      </c>
      <c r="BJ13" s="129" t="s">
        <v>35</v>
      </c>
      <c r="BK13" s="128" t="s">
        <v>35</v>
      </c>
      <c r="BL13" s="128" t="s">
        <v>35</v>
      </c>
      <c r="BM13" s="164" t="s">
        <v>35</v>
      </c>
      <c r="BO13" s="26">
        <f t="shared" si="0"/>
        <v>14</v>
      </c>
      <c r="BP13" s="26">
        <f t="shared" si="1"/>
        <v>14</v>
      </c>
      <c r="BQ13" s="26">
        <f t="shared" si="2"/>
        <v>14</v>
      </c>
      <c r="BT13" s="333"/>
      <c r="BU13" s="333"/>
      <c r="BV13" s="333"/>
      <c r="BW13" s="333"/>
      <c r="BX13" s="333"/>
      <c r="BY13" s="333"/>
      <c r="BZ13" s="333"/>
      <c r="CA13" s="333"/>
      <c r="CB13" s="333"/>
      <c r="CC13" s="333"/>
      <c r="CD13" s="333"/>
      <c r="CE13" s="333"/>
      <c r="CF13" s="333"/>
      <c r="CG13" s="333"/>
    </row>
    <row r="14" spans="2:85" s="78" customFormat="1" ht="14.1" x14ac:dyDescent="0.35">
      <c r="B14" s="269"/>
      <c r="C14" s="127"/>
      <c r="D14" s="127"/>
      <c r="E14" s="269"/>
      <c r="F14" s="127"/>
      <c r="G14" s="269"/>
      <c r="H14" s="269"/>
      <c r="I14" s="269"/>
      <c r="J14" s="269"/>
      <c r="K14" s="127"/>
      <c r="L14" s="127"/>
      <c r="M14" s="269"/>
      <c r="N14" s="127"/>
      <c r="O14" s="269"/>
      <c r="P14" s="269"/>
      <c r="Q14" s="127"/>
      <c r="R14" s="127"/>
      <c r="S14" s="127"/>
      <c r="T14" s="127"/>
      <c r="U14" s="269"/>
      <c r="V14" s="127"/>
      <c r="W14" s="269"/>
      <c r="X14" s="269"/>
      <c r="Y14" s="127"/>
      <c r="Z14" s="127"/>
      <c r="AA14" s="127"/>
      <c r="AB14" s="127"/>
      <c r="AC14" s="127"/>
      <c r="AD14" s="127"/>
      <c r="AE14" s="269"/>
      <c r="AF14" s="269"/>
      <c r="AG14" s="127"/>
      <c r="AH14" s="127"/>
      <c r="AI14" s="127"/>
      <c r="AJ14" s="127"/>
      <c r="AK14" s="127"/>
      <c r="AM14" s="26"/>
      <c r="AN14" s="26"/>
      <c r="AO14" s="26"/>
      <c r="AP14" s="126"/>
      <c r="BT14" s="339"/>
      <c r="BU14" s="339"/>
      <c r="BV14" s="339"/>
      <c r="BW14" s="339"/>
      <c r="BX14" s="339"/>
      <c r="BY14" s="339"/>
      <c r="BZ14" s="339"/>
      <c r="CA14" s="339"/>
      <c r="CB14" s="339"/>
      <c r="CC14" s="339"/>
      <c r="CD14" s="339"/>
      <c r="CE14" s="339"/>
      <c r="CF14" s="339"/>
      <c r="CG14" s="339"/>
    </row>
    <row r="15" spans="2:85" ht="18" x14ac:dyDescent="0.25">
      <c r="B15" s="269"/>
      <c r="C15" s="272" t="s">
        <v>282</v>
      </c>
      <c r="D15" s="127"/>
      <c r="E15" s="127"/>
      <c r="F15" s="127"/>
      <c r="G15" s="127"/>
      <c r="H15" s="269"/>
      <c r="I15" s="269"/>
      <c r="J15" s="127"/>
      <c r="K15" s="127"/>
      <c r="L15" s="127"/>
      <c r="M15" s="127"/>
      <c r="N15" s="127"/>
      <c r="O15" s="127"/>
      <c r="P15" s="127"/>
      <c r="Q15" s="269"/>
      <c r="R15" s="269"/>
      <c r="S15" s="269"/>
      <c r="T15" s="269"/>
      <c r="U15" s="269"/>
      <c r="V15" s="127"/>
      <c r="W15" s="127"/>
      <c r="X15" s="269"/>
      <c r="Y15" s="26"/>
      <c r="Z15" s="26"/>
      <c r="AA15" s="26"/>
      <c r="AB15" s="27"/>
      <c r="AE15" s="245" t="s">
        <v>276</v>
      </c>
      <c r="AF15" s="264"/>
      <c r="AG15" s="264"/>
      <c r="AH15" s="264"/>
      <c r="AI15" s="264"/>
      <c r="AJ15" s="264"/>
      <c r="AK15" s="264"/>
      <c r="BT15" s="333"/>
      <c r="BU15" s="333"/>
      <c r="BV15" s="333"/>
      <c r="BW15" s="333"/>
      <c r="BX15" s="333"/>
      <c r="BY15" s="333"/>
      <c r="BZ15" s="333"/>
      <c r="CA15" s="333"/>
      <c r="CB15" s="333"/>
      <c r="CC15" s="333"/>
      <c r="CD15" s="333"/>
      <c r="CE15" s="333"/>
      <c r="CF15" s="333"/>
      <c r="CG15" s="333"/>
    </row>
    <row r="16" spans="2:85" s="78" customFormat="1" ht="14.45" thickBot="1" x14ac:dyDescent="0.4">
      <c r="B16" s="269"/>
      <c r="C16" s="127"/>
      <c r="D16" s="127"/>
      <c r="E16" s="269"/>
      <c r="F16" s="127"/>
      <c r="G16" s="269"/>
      <c r="H16" s="269"/>
      <c r="I16" s="269"/>
      <c r="J16" s="269"/>
      <c r="K16" s="127"/>
      <c r="L16" s="127"/>
      <c r="M16" s="269"/>
      <c r="N16" s="127"/>
      <c r="O16" s="269"/>
      <c r="P16" s="269"/>
      <c r="Q16" s="127"/>
      <c r="R16" s="127"/>
      <c r="S16" s="127"/>
      <c r="T16" s="127"/>
      <c r="U16" s="269"/>
      <c r="V16" s="127"/>
      <c r="W16" s="269"/>
      <c r="X16" s="269"/>
      <c r="Y16" s="127"/>
      <c r="Z16" s="127"/>
      <c r="AA16" s="127"/>
      <c r="AB16" s="127"/>
      <c r="AC16" s="127"/>
      <c r="AD16" s="127"/>
      <c r="AE16" s="247"/>
      <c r="AO16" s="263" t="s">
        <v>52</v>
      </c>
      <c r="AP16" s="248"/>
      <c r="AQ16" s="248"/>
      <c r="AR16" s="248"/>
      <c r="AS16" s="248"/>
      <c r="AT16" s="263"/>
      <c r="AY16" s="263" t="s">
        <v>278</v>
      </c>
      <c r="AZ16" s="248"/>
      <c r="BA16" s="248"/>
      <c r="BB16" s="248"/>
      <c r="BC16" s="248"/>
      <c r="BD16" s="248"/>
      <c r="BT16" s="339"/>
      <c r="BU16" s="339"/>
      <c r="BV16" s="339"/>
      <c r="BW16" s="339"/>
      <c r="BX16" s="339"/>
      <c r="BY16" s="339"/>
      <c r="BZ16" s="339"/>
      <c r="CA16" s="339"/>
      <c r="CB16" s="339"/>
      <c r="CC16" s="339"/>
      <c r="CD16" s="339"/>
      <c r="CE16" s="339"/>
      <c r="CF16" s="339"/>
      <c r="CG16" s="339"/>
    </row>
    <row r="17" spans="2:60" s="78" customFormat="1" ht="19.5" customHeight="1" x14ac:dyDescent="0.35">
      <c r="B17" s="269"/>
      <c r="C17" s="362" t="s">
        <v>242</v>
      </c>
      <c r="D17" s="362"/>
      <c r="E17" s="362"/>
      <c r="F17" s="362"/>
      <c r="G17" s="362"/>
      <c r="H17" s="362"/>
      <c r="I17" s="568">
        <v>37.299999999999997</v>
      </c>
      <c r="J17" s="568"/>
      <c r="K17" s="127"/>
      <c r="L17" s="127"/>
      <c r="M17" s="269"/>
      <c r="N17" s="127"/>
      <c r="O17" s="269"/>
      <c r="P17" s="269"/>
      <c r="Q17" s="127"/>
      <c r="R17" s="127"/>
      <c r="S17" s="127"/>
      <c r="T17" s="127"/>
      <c r="U17" s="269"/>
      <c r="V17" s="127"/>
      <c r="W17" s="269"/>
      <c r="X17" s="269"/>
      <c r="Y17" s="127"/>
      <c r="Z17" s="127"/>
      <c r="AA17" s="127"/>
      <c r="AB17" s="127"/>
      <c r="AC17" s="127"/>
      <c r="AD17" s="127"/>
      <c r="AE17" s="274" t="s">
        <v>255</v>
      </c>
      <c r="AF17" s="275"/>
      <c r="AG17" s="275"/>
      <c r="AH17" s="275"/>
      <c r="AI17" s="275"/>
      <c r="AJ17" s="275"/>
      <c r="AK17" s="275"/>
      <c r="AL17" s="275"/>
      <c r="AM17" s="275"/>
      <c r="AN17" s="276"/>
      <c r="AO17" s="363">
        <f>$L33*$L35*$M43</f>
        <v>10600.660000000002</v>
      </c>
      <c r="AP17" s="364"/>
      <c r="AQ17" s="364"/>
      <c r="AR17" s="364"/>
      <c r="AS17" s="364"/>
      <c r="AT17" s="364"/>
      <c r="AU17" s="364"/>
      <c r="AV17" s="364"/>
      <c r="AW17" s="364"/>
      <c r="AX17" s="365"/>
      <c r="AY17" s="363">
        <f>$L34*$L35*$M43</f>
        <v>14256.060000000001</v>
      </c>
      <c r="AZ17" s="364"/>
      <c r="BA17" s="364"/>
      <c r="BB17" s="364"/>
      <c r="BC17" s="364"/>
      <c r="BD17" s="364"/>
      <c r="BE17" s="364"/>
      <c r="BF17" s="364"/>
      <c r="BG17" s="364"/>
      <c r="BH17" s="365"/>
    </row>
    <row r="18" spans="2:60" ht="19.5" customHeight="1" x14ac:dyDescent="0.25">
      <c r="C18" s="267" t="s">
        <v>243</v>
      </c>
      <c r="I18" s="26">
        <v>3</v>
      </c>
      <c r="AE18" s="277" t="s">
        <v>256</v>
      </c>
      <c r="AF18" s="278"/>
      <c r="AG18" s="278"/>
      <c r="AH18" s="278"/>
      <c r="AI18" s="278"/>
      <c r="AJ18" s="278"/>
      <c r="AK18" s="278"/>
      <c r="AL18" s="278"/>
      <c r="AM18" s="278"/>
      <c r="AN18" s="279"/>
      <c r="AO18" s="372">
        <f>$L35*$L36</f>
        <v>0</v>
      </c>
      <c r="AP18" s="373"/>
      <c r="AQ18" s="373"/>
      <c r="AR18" s="373"/>
      <c r="AS18" s="373"/>
      <c r="AT18" s="373"/>
      <c r="AU18" s="373"/>
      <c r="AV18" s="373"/>
      <c r="AW18" s="373"/>
      <c r="AX18" s="374"/>
      <c r="AY18" s="372">
        <f>$L35*$L36</f>
        <v>0</v>
      </c>
      <c r="AZ18" s="373"/>
      <c r="BA18" s="373"/>
      <c r="BB18" s="373"/>
      <c r="BC18" s="373"/>
      <c r="BD18" s="373"/>
      <c r="BE18" s="373"/>
      <c r="BF18" s="373"/>
      <c r="BG18" s="373"/>
      <c r="BH18" s="374"/>
    </row>
    <row r="19" spans="2:60" ht="19.5" customHeight="1" x14ac:dyDescent="0.25">
      <c r="C19" s="267" t="s">
        <v>244</v>
      </c>
      <c r="I19" s="26">
        <v>9</v>
      </c>
      <c r="AE19" s="277" t="s">
        <v>257</v>
      </c>
      <c r="AF19" s="278"/>
      <c r="AG19" s="278"/>
      <c r="AH19" s="278"/>
      <c r="AI19" s="278"/>
      <c r="AJ19" s="278"/>
      <c r="AK19" s="278"/>
      <c r="AL19" s="278"/>
      <c r="AM19" s="278"/>
      <c r="AN19" s="279"/>
      <c r="AO19" s="375">
        <f>$M47+$Q47+$U47</f>
        <v>7</v>
      </c>
      <c r="AP19" s="376"/>
      <c r="AQ19" s="376"/>
      <c r="AR19" s="376"/>
      <c r="AS19" s="376"/>
      <c r="AT19" s="376"/>
      <c r="AU19" s="376"/>
      <c r="AV19" s="376"/>
      <c r="AW19" s="376"/>
      <c r="AX19" s="377"/>
      <c r="AY19" s="375">
        <f>$M47+$Q47+$U47</f>
        <v>7</v>
      </c>
      <c r="AZ19" s="376"/>
      <c r="BA19" s="376"/>
      <c r="BB19" s="376"/>
      <c r="BC19" s="376"/>
      <c r="BD19" s="376"/>
      <c r="BE19" s="376"/>
      <c r="BF19" s="376"/>
      <c r="BG19" s="376"/>
      <c r="BH19" s="377"/>
    </row>
    <row r="20" spans="2:60" ht="19.5" customHeight="1" thickBot="1" x14ac:dyDescent="0.3">
      <c r="C20" s="125"/>
      <c r="AE20" s="280" t="s">
        <v>258</v>
      </c>
      <c r="AF20" s="281"/>
      <c r="AG20" s="281"/>
      <c r="AH20" s="281"/>
      <c r="AI20" s="281"/>
      <c r="AJ20" s="281"/>
      <c r="AK20" s="281"/>
      <c r="AL20" s="281"/>
      <c r="AM20" s="281"/>
      <c r="AN20" s="282"/>
      <c r="AO20" s="378">
        <f>$M47*$O47+$Q47*$S47+$U47*$W47</f>
        <v>56</v>
      </c>
      <c r="AP20" s="379"/>
      <c r="AQ20" s="379"/>
      <c r="AR20" s="379"/>
      <c r="AS20" s="379"/>
      <c r="AT20" s="379"/>
      <c r="AU20" s="379"/>
      <c r="AV20" s="379"/>
      <c r="AW20" s="379"/>
      <c r="AX20" s="380"/>
      <c r="AY20" s="378">
        <f>$M47*$O47+$Q47*$S47+$U47*$W47</f>
        <v>56</v>
      </c>
      <c r="AZ20" s="379"/>
      <c r="BA20" s="379"/>
      <c r="BB20" s="379"/>
      <c r="BC20" s="379"/>
      <c r="BD20" s="379"/>
      <c r="BE20" s="379"/>
      <c r="BF20" s="379"/>
      <c r="BG20" s="379"/>
      <c r="BH20" s="380"/>
    </row>
    <row r="21" spans="2:60" ht="19.5" customHeight="1" thickTop="1" x14ac:dyDescent="0.25">
      <c r="C21" s="384" t="s">
        <v>140</v>
      </c>
      <c r="D21" s="384"/>
      <c r="E21" s="384"/>
      <c r="F21" s="384"/>
      <c r="G21" s="384"/>
      <c r="H21" s="384"/>
      <c r="I21" s="385"/>
      <c r="J21" s="384" t="s">
        <v>132</v>
      </c>
      <c r="K21" s="384"/>
      <c r="L21" s="384"/>
      <c r="M21" s="384"/>
      <c r="N21" s="384"/>
      <c r="O21" s="384"/>
      <c r="P21" s="384"/>
      <c r="AE21" s="283" t="s">
        <v>259</v>
      </c>
      <c r="AF21" s="284"/>
      <c r="AG21" s="284"/>
      <c r="AH21" s="284"/>
      <c r="AI21" s="284"/>
      <c r="AJ21" s="284"/>
      <c r="AK21" s="284"/>
      <c r="AL21" s="284"/>
      <c r="AM21" s="284"/>
      <c r="AN21" s="285"/>
      <c r="AO21" s="369">
        <f>IF($M$43="",0,(($L$33/$M$42*($M47*$O47+$Q47*$S47+$U47*$W47))*AO18))</f>
        <v>0</v>
      </c>
      <c r="AP21" s="370"/>
      <c r="AQ21" s="370"/>
      <c r="AR21" s="370"/>
      <c r="AS21" s="370"/>
      <c r="AT21" s="370"/>
      <c r="AU21" s="370"/>
      <c r="AV21" s="370"/>
      <c r="AW21" s="370"/>
      <c r="AX21" s="371"/>
      <c r="AY21" s="369">
        <f>IF($M$43="",0,(($L$34/$M$42*($M47*$O47+$Q47*$S47+$U47*$W47))*AY18))</f>
        <v>0</v>
      </c>
      <c r="AZ21" s="370"/>
      <c r="BA21" s="370"/>
      <c r="BB21" s="370"/>
      <c r="BC21" s="370"/>
      <c r="BD21" s="370"/>
      <c r="BE21" s="370"/>
      <c r="BF21" s="370"/>
      <c r="BG21" s="370"/>
      <c r="BH21" s="371"/>
    </row>
    <row r="22" spans="2:60" ht="19.5" customHeight="1" x14ac:dyDescent="0.25">
      <c r="D22" s="230"/>
      <c r="E22" s="230"/>
      <c r="F22" s="230"/>
      <c r="G22" s="230"/>
      <c r="H22" s="230"/>
      <c r="I22" s="229"/>
      <c r="AE22" s="277" t="s">
        <v>260</v>
      </c>
      <c r="AF22" s="278"/>
      <c r="AG22" s="278"/>
      <c r="AH22" s="278"/>
      <c r="AI22" s="278"/>
      <c r="AJ22" s="278"/>
      <c r="AK22" s="278"/>
      <c r="AL22" s="278"/>
      <c r="AM22" s="278"/>
      <c r="AN22" s="279"/>
      <c r="AO22" s="372">
        <f>$L$35*$L$37</f>
        <v>4.9000000000000004</v>
      </c>
      <c r="AP22" s="373"/>
      <c r="AQ22" s="373"/>
      <c r="AR22" s="373"/>
      <c r="AS22" s="373"/>
      <c r="AT22" s="373"/>
      <c r="AU22" s="373"/>
      <c r="AV22" s="373"/>
      <c r="AW22" s="373"/>
      <c r="AX22" s="374"/>
      <c r="AY22" s="372">
        <f>$L$35*$L$37</f>
        <v>4.9000000000000004</v>
      </c>
      <c r="AZ22" s="373"/>
      <c r="BA22" s="373"/>
      <c r="BB22" s="373"/>
      <c r="BC22" s="373"/>
      <c r="BD22" s="373"/>
      <c r="BE22" s="373"/>
      <c r="BF22" s="373"/>
      <c r="BG22" s="373"/>
      <c r="BH22" s="374"/>
    </row>
    <row r="23" spans="2:60" ht="19.5" customHeight="1" x14ac:dyDescent="0.25">
      <c r="C23" s="232" t="s">
        <v>133</v>
      </c>
      <c r="D23" s="514" t="s">
        <v>166</v>
      </c>
      <c r="E23" s="514"/>
      <c r="F23" s="514"/>
      <c r="G23" s="514"/>
      <c r="H23" s="514"/>
      <c r="I23" s="515"/>
      <c r="J23" s="232" t="s">
        <v>133</v>
      </c>
      <c r="K23" s="383" t="s">
        <v>164</v>
      </c>
      <c r="L23" s="383"/>
      <c r="M23" s="383"/>
      <c r="N23" s="383"/>
      <c r="O23" s="383"/>
      <c r="P23" s="383"/>
      <c r="AE23" s="277" t="s">
        <v>261</v>
      </c>
      <c r="AF23" s="278"/>
      <c r="AG23" s="278"/>
      <c r="AH23" s="278"/>
      <c r="AI23" s="278"/>
      <c r="AJ23" s="278"/>
      <c r="AK23" s="278"/>
      <c r="AL23" s="278"/>
      <c r="AM23" s="278"/>
      <c r="AN23" s="279"/>
      <c r="AO23" s="375">
        <f>$M48+$Q48+$U48</f>
        <v>7</v>
      </c>
      <c r="AP23" s="376"/>
      <c r="AQ23" s="376"/>
      <c r="AR23" s="376"/>
      <c r="AS23" s="376"/>
      <c r="AT23" s="376"/>
      <c r="AU23" s="376"/>
      <c r="AV23" s="376"/>
      <c r="AW23" s="376"/>
      <c r="AX23" s="377"/>
      <c r="AY23" s="375">
        <f>$M48+$Q48+$U48</f>
        <v>7</v>
      </c>
      <c r="AZ23" s="376"/>
      <c r="BA23" s="376"/>
      <c r="BB23" s="376"/>
      <c r="BC23" s="376"/>
      <c r="BD23" s="376"/>
      <c r="BE23" s="376"/>
      <c r="BF23" s="376"/>
      <c r="BG23" s="376"/>
      <c r="BH23" s="377"/>
    </row>
    <row r="24" spans="2:60" ht="19.5" customHeight="1" thickBot="1" x14ac:dyDescent="0.3">
      <c r="C24" s="232" t="s">
        <v>134</v>
      </c>
      <c r="D24" s="381" t="s">
        <v>167</v>
      </c>
      <c r="E24" s="381"/>
      <c r="F24" s="381"/>
      <c r="G24" s="381"/>
      <c r="H24" s="381"/>
      <c r="I24" s="382"/>
      <c r="J24" s="232"/>
      <c r="K24" s="383"/>
      <c r="L24" s="383"/>
      <c r="M24" s="383"/>
      <c r="N24" s="383"/>
      <c r="O24" s="383"/>
      <c r="P24" s="383"/>
      <c r="AE24" s="280" t="s">
        <v>262</v>
      </c>
      <c r="AF24" s="281"/>
      <c r="AG24" s="281"/>
      <c r="AH24" s="281"/>
      <c r="AI24" s="281"/>
      <c r="AJ24" s="281"/>
      <c r="AK24" s="281"/>
      <c r="AL24" s="281"/>
      <c r="AM24" s="281"/>
      <c r="AN24" s="282"/>
      <c r="AO24" s="378">
        <f>$M48*$O48+$Q48*$S48+$U48*$W48</f>
        <v>56</v>
      </c>
      <c r="AP24" s="379"/>
      <c r="AQ24" s="379"/>
      <c r="AR24" s="379"/>
      <c r="AS24" s="379"/>
      <c r="AT24" s="379"/>
      <c r="AU24" s="379"/>
      <c r="AV24" s="379"/>
      <c r="AW24" s="379"/>
      <c r="AX24" s="380"/>
      <c r="AY24" s="378">
        <f>$M48*$O48+$Q48*$S48+$U48*$W48</f>
        <v>56</v>
      </c>
      <c r="AZ24" s="379"/>
      <c r="BA24" s="379"/>
      <c r="BB24" s="379"/>
      <c r="BC24" s="379"/>
      <c r="BD24" s="379"/>
      <c r="BE24" s="379"/>
      <c r="BF24" s="379"/>
      <c r="BG24" s="379"/>
      <c r="BH24" s="380"/>
    </row>
    <row r="25" spans="2:60" ht="19.5" customHeight="1" thickTop="1" x14ac:dyDescent="0.25">
      <c r="C25" s="232"/>
      <c r="D25" s="381"/>
      <c r="E25" s="381"/>
      <c r="F25" s="381"/>
      <c r="G25" s="381"/>
      <c r="H25" s="381"/>
      <c r="I25" s="382"/>
      <c r="J25" s="232"/>
      <c r="K25" s="383"/>
      <c r="L25" s="383"/>
      <c r="M25" s="383"/>
      <c r="N25" s="383"/>
      <c r="O25" s="383"/>
      <c r="P25" s="383"/>
      <c r="AE25" s="283" t="s">
        <v>263</v>
      </c>
      <c r="AF25" s="284"/>
      <c r="AG25" s="284"/>
      <c r="AH25" s="284"/>
      <c r="AI25" s="284"/>
      <c r="AJ25" s="284"/>
      <c r="AK25" s="284"/>
      <c r="AL25" s="284"/>
      <c r="AM25" s="284"/>
      <c r="AN25" s="285"/>
      <c r="AO25" s="369">
        <f>IF($M$43="",0,(($L$33/$M$42*($M48*$O48+$Q48*$S48+$U48*$W48))*AO22))</f>
        <v>884.17777777777792</v>
      </c>
      <c r="AP25" s="370"/>
      <c r="AQ25" s="370"/>
      <c r="AR25" s="370"/>
      <c r="AS25" s="370"/>
      <c r="AT25" s="370"/>
      <c r="AU25" s="370"/>
      <c r="AV25" s="370"/>
      <c r="AW25" s="370"/>
      <c r="AX25" s="371"/>
      <c r="AY25" s="369">
        <f>IF($M$43="",0,(($L$34/$M$42*($M48*$O48+$Q48*$S48+$U48*$W48))*AY22))</f>
        <v>1189.0666666666666</v>
      </c>
      <c r="AZ25" s="370"/>
      <c r="BA25" s="370"/>
      <c r="BB25" s="370"/>
      <c r="BC25" s="370"/>
      <c r="BD25" s="370"/>
      <c r="BE25" s="370"/>
      <c r="BF25" s="370"/>
      <c r="BG25" s="370"/>
      <c r="BH25" s="371"/>
    </row>
    <row r="26" spans="2:60" ht="19.5" customHeight="1" x14ac:dyDescent="0.25">
      <c r="C26" s="232"/>
      <c r="D26" s="381"/>
      <c r="E26" s="381"/>
      <c r="F26" s="381"/>
      <c r="G26" s="381"/>
      <c r="H26" s="381"/>
      <c r="I26" s="382"/>
      <c r="J26" s="232"/>
      <c r="K26" s="383"/>
      <c r="L26" s="383"/>
      <c r="M26" s="383"/>
      <c r="N26" s="383"/>
      <c r="O26" s="383"/>
      <c r="P26" s="383"/>
      <c r="AE26" s="277" t="s">
        <v>264</v>
      </c>
      <c r="AF26" s="278"/>
      <c r="AG26" s="278"/>
      <c r="AH26" s="278"/>
      <c r="AI26" s="278"/>
      <c r="AJ26" s="278"/>
      <c r="AK26" s="278"/>
      <c r="AL26" s="278"/>
      <c r="AM26" s="278"/>
      <c r="AN26" s="279"/>
      <c r="AO26" s="372">
        <f>$L35*$L38</f>
        <v>0</v>
      </c>
      <c r="AP26" s="373"/>
      <c r="AQ26" s="373"/>
      <c r="AR26" s="373"/>
      <c r="AS26" s="373"/>
      <c r="AT26" s="373"/>
      <c r="AU26" s="373"/>
      <c r="AV26" s="373"/>
      <c r="AW26" s="373"/>
      <c r="AX26" s="374"/>
      <c r="AY26" s="372">
        <f>$L35*$L38</f>
        <v>0</v>
      </c>
      <c r="AZ26" s="373"/>
      <c r="BA26" s="373"/>
      <c r="BB26" s="373"/>
      <c r="BC26" s="373"/>
      <c r="BD26" s="373"/>
      <c r="BE26" s="373"/>
      <c r="BF26" s="373"/>
      <c r="BG26" s="373"/>
      <c r="BH26" s="374"/>
    </row>
    <row r="27" spans="2:60" ht="19.5" customHeight="1" x14ac:dyDescent="0.25">
      <c r="C27" s="232"/>
      <c r="D27" s="381"/>
      <c r="E27" s="381"/>
      <c r="F27" s="381"/>
      <c r="G27" s="381"/>
      <c r="H27" s="381"/>
      <c r="I27" s="382"/>
      <c r="J27" s="232"/>
      <c r="K27" s="383"/>
      <c r="L27" s="383"/>
      <c r="M27" s="383"/>
      <c r="N27" s="383"/>
      <c r="O27" s="383"/>
      <c r="P27" s="383"/>
      <c r="AE27" s="277" t="s">
        <v>265</v>
      </c>
      <c r="AF27" s="278"/>
      <c r="AG27" s="278"/>
      <c r="AH27" s="278"/>
      <c r="AI27" s="278"/>
      <c r="AJ27" s="278"/>
      <c r="AK27" s="278"/>
      <c r="AL27" s="278"/>
      <c r="AM27" s="278"/>
      <c r="AN27" s="279"/>
      <c r="AO27" s="375">
        <f>$Q49</f>
        <v>3</v>
      </c>
      <c r="AP27" s="376"/>
      <c r="AQ27" s="376"/>
      <c r="AR27" s="376"/>
      <c r="AS27" s="376"/>
      <c r="AT27" s="376"/>
      <c r="AU27" s="376"/>
      <c r="AV27" s="376"/>
      <c r="AW27" s="376"/>
      <c r="AX27" s="377"/>
      <c r="AY27" s="375">
        <f>$Q49</f>
        <v>3</v>
      </c>
      <c r="AZ27" s="376"/>
      <c r="BA27" s="376"/>
      <c r="BB27" s="376"/>
      <c r="BC27" s="376"/>
      <c r="BD27" s="376"/>
      <c r="BE27" s="376"/>
      <c r="BF27" s="376"/>
      <c r="BG27" s="376"/>
      <c r="BH27" s="377"/>
    </row>
    <row r="28" spans="2:60" ht="19.5" customHeight="1" thickBot="1" x14ac:dyDescent="0.3">
      <c r="C28" s="232"/>
      <c r="D28" s="228"/>
      <c r="E28" s="228"/>
      <c r="F28" s="228"/>
      <c r="G28" s="228"/>
      <c r="H28" s="228"/>
      <c r="I28" s="235"/>
      <c r="J28" s="232" t="s">
        <v>134</v>
      </c>
      <c r="K28" s="383" t="s">
        <v>168</v>
      </c>
      <c r="L28" s="383"/>
      <c r="M28" s="383"/>
      <c r="N28" s="383"/>
      <c r="O28" s="383"/>
      <c r="P28" s="383"/>
      <c r="AE28" s="280" t="s">
        <v>266</v>
      </c>
      <c r="AF28" s="281"/>
      <c r="AG28" s="281"/>
      <c r="AH28" s="281"/>
      <c r="AI28" s="281"/>
      <c r="AJ28" s="281"/>
      <c r="AK28" s="281"/>
      <c r="AL28" s="281"/>
      <c r="AM28" s="281"/>
      <c r="AN28" s="282"/>
      <c r="AO28" s="378">
        <f>$Q46*$S46+$Q47*$S47+$Q48*$S48</f>
        <v>24</v>
      </c>
      <c r="AP28" s="379"/>
      <c r="AQ28" s="379"/>
      <c r="AR28" s="379"/>
      <c r="AS28" s="379"/>
      <c r="AT28" s="379"/>
      <c r="AU28" s="379"/>
      <c r="AV28" s="379"/>
      <c r="AW28" s="379"/>
      <c r="AX28" s="380"/>
      <c r="AY28" s="378">
        <f>$Q46*$S46+$Q47*$S47+$Q48*$S48</f>
        <v>24</v>
      </c>
      <c r="AZ28" s="379"/>
      <c r="BA28" s="379"/>
      <c r="BB28" s="379"/>
      <c r="BC28" s="379"/>
      <c r="BD28" s="379"/>
      <c r="BE28" s="379"/>
      <c r="BF28" s="379"/>
      <c r="BG28" s="379"/>
      <c r="BH28" s="380"/>
    </row>
    <row r="29" spans="2:60" ht="19.5" customHeight="1" thickTop="1" x14ac:dyDescent="0.25">
      <c r="C29" s="232"/>
      <c r="D29" s="228"/>
      <c r="E29" s="228"/>
      <c r="F29" s="228"/>
      <c r="G29" s="228"/>
      <c r="H29" s="228"/>
      <c r="I29" s="235"/>
      <c r="J29" s="232"/>
      <c r="K29" s="383"/>
      <c r="L29" s="383"/>
      <c r="M29" s="383"/>
      <c r="N29" s="383"/>
      <c r="O29" s="383"/>
      <c r="P29" s="383"/>
      <c r="AE29" s="283" t="s">
        <v>267</v>
      </c>
      <c r="AF29" s="284"/>
      <c r="AG29" s="284"/>
      <c r="AH29" s="284"/>
      <c r="AI29" s="284"/>
      <c r="AJ29" s="284"/>
      <c r="AK29" s="284"/>
      <c r="AL29" s="284"/>
      <c r="AM29" s="284"/>
      <c r="AN29" s="285"/>
      <c r="AO29" s="369">
        <f>IF($M$43="",0,(($L$33/$M$42*($Q46*$S46+$Q47*$S47+$Q48*$S48))*AO26))</f>
        <v>0</v>
      </c>
      <c r="AP29" s="370"/>
      <c r="AQ29" s="370"/>
      <c r="AR29" s="370"/>
      <c r="AS29" s="370"/>
      <c r="AT29" s="370"/>
      <c r="AU29" s="370"/>
      <c r="AV29" s="370"/>
      <c r="AW29" s="370"/>
      <c r="AX29" s="371"/>
      <c r="AY29" s="369">
        <f>IF($M$43="",0,(($L$34/$M$42*($Q46*$S46+$Q47*$S47+$Q48*$S48))*AY26))</f>
        <v>0</v>
      </c>
      <c r="AZ29" s="370"/>
      <c r="BA29" s="370"/>
      <c r="BB29" s="370"/>
      <c r="BC29" s="370"/>
      <c r="BD29" s="370"/>
      <c r="BE29" s="370"/>
      <c r="BF29" s="370"/>
      <c r="BG29" s="370"/>
      <c r="BH29" s="371"/>
    </row>
    <row r="30" spans="2:60" ht="19.5" customHeight="1" x14ac:dyDescent="0.25">
      <c r="C30" s="232"/>
      <c r="D30" s="225"/>
      <c r="E30" s="225"/>
      <c r="F30" s="225"/>
      <c r="G30" s="225"/>
      <c r="H30" s="225"/>
      <c r="I30" s="225"/>
      <c r="J30" s="268"/>
      <c r="K30" s="268"/>
      <c r="L30" s="268"/>
      <c r="M30" s="268"/>
      <c r="N30" s="268"/>
      <c r="O30" s="268"/>
      <c r="P30" s="268"/>
      <c r="AE30" s="277" t="s">
        <v>268</v>
      </c>
      <c r="AF30" s="278"/>
      <c r="AG30" s="278"/>
      <c r="AH30" s="278"/>
      <c r="AI30" s="278"/>
      <c r="AJ30" s="278"/>
      <c r="AK30" s="278"/>
      <c r="AL30" s="278"/>
      <c r="AM30" s="278"/>
      <c r="AN30" s="279"/>
      <c r="AO30" s="372">
        <f>$L35*$L39</f>
        <v>9.8000000000000007</v>
      </c>
      <c r="AP30" s="373"/>
      <c r="AQ30" s="373"/>
      <c r="AR30" s="373"/>
      <c r="AS30" s="373"/>
      <c r="AT30" s="373"/>
      <c r="AU30" s="373"/>
      <c r="AV30" s="373"/>
      <c r="AW30" s="373"/>
      <c r="AX30" s="374"/>
      <c r="AY30" s="372">
        <f>$L35*$L39</f>
        <v>9.8000000000000007</v>
      </c>
      <c r="AZ30" s="373"/>
      <c r="BA30" s="373"/>
      <c r="BB30" s="373"/>
      <c r="BC30" s="373"/>
      <c r="BD30" s="373"/>
      <c r="BE30" s="373"/>
      <c r="BF30" s="373"/>
      <c r="BG30" s="373"/>
      <c r="BH30" s="374"/>
    </row>
    <row r="31" spans="2:60" ht="19.5" customHeight="1" x14ac:dyDescent="0.25">
      <c r="C31" s="261" t="s">
        <v>281</v>
      </c>
      <c r="D31" s="265"/>
      <c r="E31" s="265"/>
      <c r="F31" s="265"/>
      <c r="G31" s="265"/>
      <c r="H31" s="265"/>
      <c r="I31" s="265"/>
      <c r="J31" s="268"/>
      <c r="K31" s="268"/>
      <c r="L31" s="268"/>
      <c r="M31" s="268"/>
      <c r="N31" s="268"/>
      <c r="O31" s="268"/>
      <c r="P31" s="268"/>
      <c r="AE31" s="277" t="s">
        <v>269</v>
      </c>
      <c r="AF31" s="278"/>
      <c r="AG31" s="278"/>
      <c r="AH31" s="278"/>
      <c r="AI31" s="278"/>
      <c r="AJ31" s="278"/>
      <c r="AK31" s="278"/>
      <c r="AL31" s="278"/>
      <c r="AM31" s="278"/>
      <c r="AN31" s="279"/>
      <c r="AO31" s="375">
        <f>$U49</f>
        <v>3</v>
      </c>
      <c r="AP31" s="376"/>
      <c r="AQ31" s="376"/>
      <c r="AR31" s="376"/>
      <c r="AS31" s="376"/>
      <c r="AT31" s="376"/>
      <c r="AU31" s="376"/>
      <c r="AV31" s="376"/>
      <c r="AW31" s="376"/>
      <c r="AX31" s="377"/>
      <c r="AY31" s="375">
        <f>$U49</f>
        <v>3</v>
      </c>
      <c r="AZ31" s="376"/>
      <c r="BA31" s="376"/>
      <c r="BB31" s="376"/>
      <c r="BC31" s="376"/>
      <c r="BD31" s="376"/>
      <c r="BE31" s="376"/>
      <c r="BF31" s="376"/>
      <c r="BG31" s="376"/>
      <c r="BH31" s="377"/>
    </row>
    <row r="32" spans="2:60" ht="19.5" customHeight="1" thickBot="1" x14ac:dyDescent="0.3">
      <c r="C32" s="268"/>
      <c r="D32" s="268"/>
      <c r="E32" s="268"/>
      <c r="F32" s="268"/>
      <c r="G32" s="268"/>
      <c r="H32" s="268"/>
      <c r="I32" s="268"/>
      <c r="J32" s="268"/>
      <c r="K32" s="268"/>
      <c r="L32" s="268"/>
      <c r="M32" s="268"/>
      <c r="N32" s="268"/>
      <c r="O32" s="268"/>
      <c r="P32" s="268"/>
      <c r="AE32" s="280" t="s">
        <v>270</v>
      </c>
      <c r="AF32" s="281"/>
      <c r="AG32" s="281"/>
      <c r="AH32" s="281"/>
      <c r="AI32" s="281"/>
      <c r="AJ32" s="281"/>
      <c r="AK32" s="281"/>
      <c r="AL32" s="281"/>
      <c r="AM32" s="281"/>
      <c r="AN32" s="282"/>
      <c r="AO32" s="378">
        <f>$U46*$W46+$U47*$W47+$U48*$W48</f>
        <v>24</v>
      </c>
      <c r="AP32" s="379"/>
      <c r="AQ32" s="379"/>
      <c r="AR32" s="379"/>
      <c r="AS32" s="379"/>
      <c r="AT32" s="379"/>
      <c r="AU32" s="379"/>
      <c r="AV32" s="379"/>
      <c r="AW32" s="379"/>
      <c r="AX32" s="380"/>
      <c r="AY32" s="378">
        <f>$U46*$W46+$U47*$W47+$U48*$W48</f>
        <v>24</v>
      </c>
      <c r="AZ32" s="379"/>
      <c r="BA32" s="379"/>
      <c r="BB32" s="379"/>
      <c r="BC32" s="379"/>
      <c r="BD32" s="379"/>
      <c r="BE32" s="379"/>
      <c r="BF32" s="379"/>
      <c r="BG32" s="379"/>
      <c r="BH32" s="380"/>
    </row>
    <row r="33" spans="3:60" ht="19.5" customHeight="1" thickTop="1" thickBot="1" x14ac:dyDescent="0.3">
      <c r="C33" s="443" t="s">
        <v>279</v>
      </c>
      <c r="D33" s="444"/>
      <c r="E33" s="444"/>
      <c r="F33" s="444"/>
      <c r="G33" s="444"/>
      <c r="H33" s="444"/>
      <c r="I33" s="444"/>
      <c r="J33" s="444"/>
      <c r="K33" s="445"/>
      <c r="L33" s="452">
        <f>Schichtplanrechner!$K$18</f>
        <v>29</v>
      </c>
      <c r="M33" s="453"/>
      <c r="N33" s="454"/>
      <c r="O33" s="268"/>
      <c r="AE33" s="286" t="s">
        <v>271</v>
      </c>
      <c r="AF33" s="287"/>
      <c r="AG33" s="287"/>
      <c r="AH33" s="287"/>
      <c r="AI33" s="287"/>
      <c r="AJ33" s="287"/>
      <c r="AK33" s="287"/>
      <c r="AL33" s="287"/>
      <c r="AM33" s="287"/>
      <c r="AN33" s="288"/>
      <c r="AO33" s="392">
        <f>IF($M$43="",0,(($L$33/$M$42*($U46*$W46+$U47*$W47+$U48*$W48))*AO30))</f>
        <v>757.86666666666679</v>
      </c>
      <c r="AP33" s="393"/>
      <c r="AQ33" s="393"/>
      <c r="AR33" s="393"/>
      <c r="AS33" s="393"/>
      <c r="AT33" s="393"/>
      <c r="AU33" s="393"/>
      <c r="AV33" s="393"/>
      <c r="AW33" s="393"/>
      <c r="AX33" s="394"/>
      <c r="AY33" s="392">
        <f>IF($M$43="",0,(($L$34/$M$42*($U46*$W46+$U47*$W47+$U48*$W48))*AY30))</f>
        <v>1019.2</v>
      </c>
      <c r="AZ33" s="393"/>
      <c r="BA33" s="393"/>
      <c r="BB33" s="393"/>
      <c r="BC33" s="393"/>
      <c r="BD33" s="393"/>
      <c r="BE33" s="393"/>
      <c r="BF33" s="393"/>
      <c r="BG33" s="393"/>
      <c r="BH33" s="394"/>
    </row>
    <row r="34" spans="3:60" ht="19.5" customHeight="1" thickTop="1" x14ac:dyDescent="0.25">
      <c r="C34" s="455" t="s">
        <v>280</v>
      </c>
      <c r="D34" s="456"/>
      <c r="E34" s="456"/>
      <c r="F34" s="456"/>
      <c r="G34" s="456"/>
      <c r="H34" s="456"/>
      <c r="I34" s="456"/>
      <c r="J34" s="456"/>
      <c r="K34" s="457"/>
      <c r="L34" s="458">
        <f>Schichtplanrechner!$P$17</f>
        <v>39</v>
      </c>
      <c r="M34" s="459"/>
      <c r="N34" s="460"/>
      <c r="O34" s="268"/>
      <c r="AE34" s="283" t="s">
        <v>272</v>
      </c>
      <c r="AF34" s="284"/>
      <c r="AG34" s="284"/>
      <c r="AH34" s="284"/>
      <c r="AI34" s="284"/>
      <c r="AJ34" s="284"/>
      <c r="AK34" s="284"/>
      <c r="AL34" s="284"/>
      <c r="AM34" s="284"/>
      <c r="AN34" s="285"/>
      <c r="AO34" s="369">
        <f>AO17+AO21+AO25+AO29+AO33</f>
        <v>12242.704444444445</v>
      </c>
      <c r="AP34" s="370"/>
      <c r="AQ34" s="370"/>
      <c r="AR34" s="370"/>
      <c r="AS34" s="370"/>
      <c r="AT34" s="370"/>
      <c r="AU34" s="370"/>
      <c r="AV34" s="370"/>
      <c r="AW34" s="370"/>
      <c r="AX34" s="371"/>
      <c r="AY34" s="369">
        <f>AY17+AY21+AY25+AY29+AY33</f>
        <v>16464.326666666668</v>
      </c>
      <c r="AZ34" s="370"/>
      <c r="BA34" s="370"/>
      <c r="BB34" s="370"/>
      <c r="BC34" s="370"/>
      <c r="BD34" s="370"/>
      <c r="BE34" s="370"/>
      <c r="BF34" s="370"/>
      <c r="BG34" s="370"/>
      <c r="BH34" s="371"/>
    </row>
    <row r="35" spans="3:60" ht="19.5" customHeight="1" x14ac:dyDescent="0.25">
      <c r="C35" s="386" t="s">
        <v>246</v>
      </c>
      <c r="D35" s="387"/>
      <c r="E35" s="387"/>
      <c r="F35" s="387"/>
      <c r="G35" s="387"/>
      <c r="H35" s="387"/>
      <c r="I35" s="387"/>
      <c r="J35" s="387"/>
      <c r="K35" s="388"/>
      <c r="L35" s="389">
        <f>Schichtplanrechner!$P$23</f>
        <v>9.8000000000000007</v>
      </c>
      <c r="M35" s="390"/>
      <c r="N35" s="391"/>
      <c r="O35" s="268"/>
      <c r="AE35" s="289" t="s">
        <v>273</v>
      </c>
      <c r="AF35" s="290"/>
      <c r="AG35" s="290"/>
      <c r="AH35" s="290"/>
      <c r="AI35" s="290"/>
      <c r="AJ35" s="290"/>
      <c r="AK35" s="290"/>
      <c r="AL35" s="290"/>
      <c r="AM35" s="290"/>
      <c r="AN35" s="291"/>
      <c r="AO35" s="407">
        <f>AO34*13</f>
        <v>159155.15777777779</v>
      </c>
      <c r="AP35" s="408"/>
      <c r="AQ35" s="408"/>
      <c r="AR35" s="408"/>
      <c r="AS35" s="408"/>
      <c r="AT35" s="408"/>
      <c r="AU35" s="408"/>
      <c r="AV35" s="408"/>
      <c r="AW35" s="408"/>
      <c r="AX35" s="409"/>
      <c r="AY35" s="407">
        <f>AY34*13</f>
        <v>214036.24666666667</v>
      </c>
      <c r="AZ35" s="408"/>
      <c r="BA35" s="408"/>
      <c r="BB35" s="408"/>
      <c r="BC35" s="408"/>
      <c r="BD35" s="408"/>
      <c r="BE35" s="408"/>
      <c r="BF35" s="408"/>
      <c r="BG35" s="408"/>
      <c r="BH35" s="409"/>
    </row>
    <row r="36" spans="3:60" ht="19.5" customHeight="1" thickBot="1" x14ac:dyDescent="0.3">
      <c r="C36" s="386" t="s">
        <v>247</v>
      </c>
      <c r="D36" s="387"/>
      <c r="E36" s="387"/>
      <c r="F36" s="387"/>
      <c r="G36" s="387"/>
      <c r="H36" s="387"/>
      <c r="I36" s="387"/>
      <c r="J36" s="387"/>
      <c r="K36" s="388"/>
      <c r="L36" s="404">
        <f>Schichtplanrechner!$P$24</f>
        <v>0</v>
      </c>
      <c r="M36" s="405"/>
      <c r="N36" s="406"/>
      <c r="O36" s="268"/>
      <c r="AE36" s="292" t="s">
        <v>274</v>
      </c>
      <c r="AF36" s="293"/>
      <c r="AG36" s="293"/>
      <c r="AH36" s="293"/>
      <c r="AI36" s="293"/>
      <c r="AJ36" s="293"/>
      <c r="AK36" s="293"/>
      <c r="AL36" s="293"/>
      <c r="AM36" s="293"/>
      <c r="AN36" s="294"/>
      <c r="AO36" s="395">
        <f>AO35*4</f>
        <v>636620.63111111114</v>
      </c>
      <c r="AP36" s="396"/>
      <c r="AQ36" s="396"/>
      <c r="AR36" s="396"/>
      <c r="AS36" s="396"/>
      <c r="AT36" s="396"/>
      <c r="AU36" s="396"/>
      <c r="AV36" s="396"/>
      <c r="AW36" s="396"/>
      <c r="AX36" s="397"/>
      <c r="AY36" s="395">
        <f>AY35*4</f>
        <v>856144.98666666669</v>
      </c>
      <c r="AZ36" s="396"/>
      <c r="BA36" s="396"/>
      <c r="BB36" s="396"/>
      <c r="BC36" s="396"/>
      <c r="BD36" s="396"/>
      <c r="BE36" s="396"/>
      <c r="BF36" s="396"/>
      <c r="BG36" s="396"/>
      <c r="BH36" s="397"/>
    </row>
    <row r="37" spans="3:60" ht="19.5" customHeight="1" x14ac:dyDescent="0.25">
      <c r="C37" s="386" t="s">
        <v>248</v>
      </c>
      <c r="D37" s="387"/>
      <c r="E37" s="387"/>
      <c r="F37" s="387"/>
      <c r="G37" s="387"/>
      <c r="H37" s="387"/>
      <c r="I37" s="387"/>
      <c r="J37" s="387"/>
      <c r="K37" s="388"/>
      <c r="L37" s="404">
        <f>Schichtplanrechner!$P$25</f>
        <v>0.5</v>
      </c>
      <c r="M37" s="405"/>
      <c r="N37" s="406"/>
      <c r="O37" s="268"/>
    </row>
    <row r="38" spans="3:60" ht="19.5" customHeight="1" x14ac:dyDescent="0.25">
      <c r="C38" s="386" t="s">
        <v>249</v>
      </c>
      <c r="D38" s="387"/>
      <c r="E38" s="387"/>
      <c r="F38" s="387"/>
      <c r="G38" s="387"/>
      <c r="H38" s="387"/>
      <c r="I38" s="387"/>
      <c r="J38" s="387"/>
      <c r="K38" s="388"/>
      <c r="L38" s="404">
        <f>Schichtplanrechner!$P$26</f>
        <v>0</v>
      </c>
      <c r="M38" s="405"/>
      <c r="N38" s="406"/>
    </row>
    <row r="39" spans="3:60" ht="19.5" customHeight="1" thickBot="1" x14ac:dyDescent="0.3">
      <c r="C39" s="398" t="s">
        <v>250</v>
      </c>
      <c r="D39" s="399"/>
      <c r="E39" s="399"/>
      <c r="F39" s="399"/>
      <c r="G39" s="399"/>
      <c r="H39" s="399"/>
      <c r="I39" s="399"/>
      <c r="J39" s="399"/>
      <c r="K39" s="400"/>
      <c r="L39" s="401">
        <f>Schichtplanrechner!$P$27</f>
        <v>1</v>
      </c>
      <c r="M39" s="402"/>
      <c r="N39" s="403"/>
    </row>
    <row r="40" spans="3:60" ht="19.5" customHeight="1" x14ac:dyDescent="0.25"/>
    <row r="41" spans="3:60" ht="19.5" customHeight="1" thickBot="1" x14ac:dyDescent="0.3">
      <c r="C41" s="245"/>
      <c r="D41" s="8"/>
      <c r="E41" s="8"/>
      <c r="F41" s="8"/>
      <c r="G41" s="8"/>
      <c r="H41" s="8"/>
      <c r="I41" s="8"/>
    </row>
    <row r="42" spans="3:60" ht="19.5" customHeight="1" x14ac:dyDescent="0.25">
      <c r="C42" s="443" t="s">
        <v>244</v>
      </c>
      <c r="D42" s="444"/>
      <c r="E42" s="444"/>
      <c r="F42" s="444"/>
      <c r="G42" s="444"/>
      <c r="H42" s="444"/>
      <c r="I42" s="444"/>
      <c r="J42" s="444"/>
      <c r="K42" s="444"/>
      <c r="L42" s="445"/>
      <c r="M42" s="449">
        <f>I19</f>
        <v>9</v>
      </c>
      <c r="N42" s="450"/>
      <c r="O42" s="450"/>
      <c r="P42" s="450"/>
      <c r="Q42" s="450"/>
      <c r="R42" s="450"/>
      <c r="S42" s="450"/>
      <c r="T42" s="450"/>
      <c r="U42" s="450"/>
      <c r="V42" s="450"/>
      <c r="W42" s="450"/>
      <c r="X42" s="451"/>
    </row>
    <row r="43" spans="3:60" ht="19.5" customHeight="1" x14ac:dyDescent="0.25">
      <c r="C43" s="386" t="s">
        <v>251</v>
      </c>
      <c r="D43" s="387"/>
      <c r="E43" s="387"/>
      <c r="F43" s="387"/>
      <c r="G43" s="387"/>
      <c r="H43" s="387"/>
      <c r="I43" s="387"/>
      <c r="J43" s="387"/>
      <c r="K43" s="387"/>
      <c r="L43" s="388"/>
      <c r="M43" s="565">
        <f>I17</f>
        <v>37.299999999999997</v>
      </c>
      <c r="N43" s="566"/>
      <c r="O43" s="566"/>
      <c r="P43" s="566"/>
      <c r="Q43" s="566"/>
      <c r="R43" s="566"/>
      <c r="S43" s="566"/>
      <c r="T43" s="566"/>
      <c r="U43" s="566"/>
      <c r="V43" s="566"/>
      <c r="W43" s="566"/>
      <c r="X43" s="567"/>
    </row>
    <row r="44" spans="3:60" ht="19.5" customHeight="1" thickBot="1" x14ac:dyDescent="0.3">
      <c r="C44" s="417" t="s">
        <v>283</v>
      </c>
      <c r="D44" s="418"/>
      <c r="E44" s="418"/>
      <c r="F44" s="418"/>
      <c r="G44" s="418"/>
      <c r="H44" s="418"/>
      <c r="I44" s="418"/>
      <c r="J44" s="418"/>
      <c r="K44" s="418"/>
      <c r="L44" s="419"/>
      <c r="M44" s="446" t="s">
        <v>252</v>
      </c>
      <c r="N44" s="447"/>
      <c r="O44" s="447"/>
      <c r="P44" s="448"/>
      <c r="Q44" s="446" t="s">
        <v>32</v>
      </c>
      <c r="R44" s="447"/>
      <c r="S44" s="447"/>
      <c r="T44" s="448"/>
      <c r="U44" s="446" t="s">
        <v>33</v>
      </c>
      <c r="V44" s="447"/>
      <c r="W44" s="447"/>
      <c r="X44" s="448"/>
    </row>
    <row r="45" spans="3:60" ht="19.5" customHeight="1" thickBot="1" x14ac:dyDescent="0.3">
      <c r="C45" s="424"/>
      <c r="D45" s="425"/>
      <c r="E45" s="425"/>
      <c r="F45" s="425"/>
      <c r="G45" s="425"/>
      <c r="H45" s="425"/>
      <c r="I45" s="425"/>
      <c r="J45" s="425"/>
      <c r="K45" s="425"/>
      <c r="L45" s="426"/>
      <c r="M45" s="420" t="s">
        <v>253</v>
      </c>
      <c r="N45" s="421"/>
      <c r="O45" s="422" t="s">
        <v>254</v>
      </c>
      <c r="P45" s="423"/>
      <c r="Q45" s="420" t="s">
        <v>253</v>
      </c>
      <c r="R45" s="421"/>
      <c r="S45" s="422" t="s">
        <v>254</v>
      </c>
      <c r="T45" s="423"/>
      <c r="U45" s="420" t="s">
        <v>253</v>
      </c>
      <c r="V45" s="421"/>
      <c r="W45" s="422" t="s">
        <v>254</v>
      </c>
      <c r="X45" s="423"/>
    </row>
    <row r="46" spans="3:60" ht="19.5" customHeight="1" x14ac:dyDescent="0.25">
      <c r="C46" s="427" t="s">
        <v>0</v>
      </c>
      <c r="D46" s="428"/>
      <c r="E46" s="428"/>
      <c r="F46" s="428"/>
      <c r="G46" s="428"/>
      <c r="H46" s="428"/>
      <c r="I46" s="428"/>
      <c r="J46" s="428"/>
      <c r="K46" s="428"/>
      <c r="L46" s="429"/>
      <c r="M46" s="410">
        <v>5</v>
      </c>
      <c r="N46" s="411"/>
      <c r="O46" s="412">
        <v>8</v>
      </c>
      <c r="P46" s="413"/>
      <c r="Q46" s="410">
        <v>1</v>
      </c>
      <c r="R46" s="411"/>
      <c r="S46" s="412">
        <v>8</v>
      </c>
      <c r="T46" s="413"/>
      <c r="U46" s="410">
        <v>1</v>
      </c>
      <c r="V46" s="411"/>
      <c r="W46" s="412">
        <v>8</v>
      </c>
      <c r="X46" s="413"/>
    </row>
    <row r="47" spans="3:60" ht="19.5" customHeight="1" x14ac:dyDescent="0.25">
      <c r="C47" s="386" t="s">
        <v>1</v>
      </c>
      <c r="D47" s="387"/>
      <c r="E47" s="387"/>
      <c r="F47" s="387"/>
      <c r="G47" s="387"/>
      <c r="H47" s="387"/>
      <c r="I47" s="387"/>
      <c r="J47" s="387"/>
      <c r="K47" s="387"/>
      <c r="L47" s="388"/>
      <c r="M47" s="474">
        <v>5</v>
      </c>
      <c r="N47" s="475"/>
      <c r="O47" s="484">
        <v>8</v>
      </c>
      <c r="P47" s="485"/>
      <c r="Q47" s="474">
        <v>1</v>
      </c>
      <c r="R47" s="475"/>
      <c r="S47" s="484">
        <v>8</v>
      </c>
      <c r="T47" s="485"/>
      <c r="U47" s="474">
        <v>1</v>
      </c>
      <c r="V47" s="475"/>
      <c r="W47" s="484">
        <v>8</v>
      </c>
      <c r="X47" s="485"/>
    </row>
    <row r="48" spans="3:60" ht="19.5" customHeight="1" thickBot="1" x14ac:dyDescent="0.3">
      <c r="C48" s="398" t="s">
        <v>2</v>
      </c>
      <c r="D48" s="399"/>
      <c r="E48" s="399"/>
      <c r="F48" s="399"/>
      <c r="G48" s="399"/>
      <c r="H48" s="399"/>
      <c r="I48" s="399"/>
      <c r="J48" s="399"/>
      <c r="K48" s="399"/>
      <c r="L48" s="400"/>
      <c r="M48" s="464">
        <v>5</v>
      </c>
      <c r="N48" s="465"/>
      <c r="O48" s="462">
        <v>8</v>
      </c>
      <c r="P48" s="463"/>
      <c r="Q48" s="464">
        <v>1</v>
      </c>
      <c r="R48" s="465"/>
      <c r="S48" s="462">
        <v>8</v>
      </c>
      <c r="T48" s="463"/>
      <c r="U48" s="464">
        <v>1</v>
      </c>
      <c r="V48" s="465"/>
      <c r="W48" s="462">
        <v>8</v>
      </c>
      <c r="X48" s="463"/>
    </row>
    <row r="49" spans="3:24" ht="19.5" customHeight="1" thickBot="1" x14ac:dyDescent="0.3">
      <c r="C49" s="511" t="s">
        <v>275</v>
      </c>
      <c r="D49" s="512"/>
      <c r="E49" s="512"/>
      <c r="F49" s="512"/>
      <c r="G49" s="512"/>
      <c r="H49" s="512"/>
      <c r="I49" s="512"/>
      <c r="J49" s="512"/>
      <c r="K49" s="512"/>
      <c r="L49" s="513"/>
      <c r="M49" s="481">
        <f>SUM(M46:N48)</f>
        <v>15</v>
      </c>
      <c r="N49" s="479"/>
      <c r="O49" s="479">
        <f>SUM(O46:P48)</f>
        <v>24</v>
      </c>
      <c r="P49" s="480"/>
      <c r="Q49" s="481">
        <f>SUM(Q46:R48)</f>
        <v>3</v>
      </c>
      <c r="R49" s="479"/>
      <c r="S49" s="479">
        <f>SUM(S46:T48)</f>
        <v>24</v>
      </c>
      <c r="T49" s="480"/>
      <c r="U49" s="481">
        <f>SUM(U46:V48)</f>
        <v>3</v>
      </c>
      <c r="V49" s="479"/>
      <c r="W49" s="479">
        <f>SUM(W46:X48)</f>
        <v>24</v>
      </c>
      <c r="X49" s="482"/>
    </row>
    <row r="50" spans="3:24" ht="19.5" customHeight="1" x14ac:dyDescent="0.25"/>
  </sheetData>
  <customSheetViews>
    <customSheetView guid="{585B02F6-D04E-40B0-9C3D-EA9FC2F8BE0E}" scale="85" showGridLines="0" topLeftCell="A11">
      <selection activeCell="BZ11" sqref="BZ11"/>
      <pageMargins left="0.7" right="0.7" top="0.78740157499999996" bottom="0.78740157499999996" header="0.3" footer="0.3"/>
      <pageSetup paperSize="9" orientation="portrait" r:id="rId1"/>
    </customSheetView>
    <customSheetView guid="{A3C78327-8DE4-4FA3-9639-BE4895212F26}" scale="85" showGridLines="0" topLeftCell="A11">
      <selection activeCell="BZ11" sqref="BZ11"/>
      <pageMargins left="0.7" right="0.7" top="0.78740157499999996" bottom="0.78740157499999996" header="0.3" footer="0.3"/>
      <pageSetup paperSize="9" orientation="portrait" r:id="rId2"/>
    </customSheetView>
  </customSheetViews>
  <mergeCells count="114">
    <mergeCell ref="C3:I3"/>
    <mergeCell ref="J3:P3"/>
    <mergeCell ref="Q3:W3"/>
    <mergeCell ref="X3:AD3"/>
    <mergeCell ref="AE3:AK3"/>
    <mergeCell ref="C17:H17"/>
    <mergeCell ref="I17:J17"/>
    <mergeCell ref="AO17:AX17"/>
    <mergeCell ref="AY17:BH17"/>
    <mergeCell ref="AY18:BH18"/>
    <mergeCell ref="AO19:AX19"/>
    <mergeCell ref="AY19:BH19"/>
    <mergeCell ref="AO20:AX20"/>
    <mergeCell ref="AY20:BH20"/>
    <mergeCell ref="AL3:AR3"/>
    <mergeCell ref="AS3:AY3"/>
    <mergeCell ref="AZ3:BF3"/>
    <mergeCell ref="BG3:BM3"/>
    <mergeCell ref="AO18:AX18"/>
    <mergeCell ref="AO23:AX23"/>
    <mergeCell ref="AY23:BH23"/>
    <mergeCell ref="AO24:AX24"/>
    <mergeCell ref="AY24:BH24"/>
    <mergeCell ref="C21:I21"/>
    <mergeCell ref="J21:P21"/>
    <mergeCell ref="AO21:AX21"/>
    <mergeCell ref="AY21:BH21"/>
    <mergeCell ref="AO22:AX22"/>
    <mergeCell ref="AY22:BH22"/>
    <mergeCell ref="D23:I23"/>
    <mergeCell ref="AO30:AX30"/>
    <mergeCell ref="AY30:BH30"/>
    <mergeCell ref="AO31:AX31"/>
    <mergeCell ref="AY31:BH31"/>
    <mergeCell ref="AO32:AX32"/>
    <mergeCell ref="AY32:BH32"/>
    <mergeCell ref="AO25:AX25"/>
    <mergeCell ref="AY25:BH25"/>
    <mergeCell ref="AO26:AX26"/>
    <mergeCell ref="AY26:BH26"/>
    <mergeCell ref="AO27:AX27"/>
    <mergeCell ref="AY27:BH27"/>
    <mergeCell ref="AO28:AX28"/>
    <mergeCell ref="AY28:BH28"/>
    <mergeCell ref="AO29:AX29"/>
    <mergeCell ref="AY29:BH29"/>
    <mergeCell ref="C35:K35"/>
    <mergeCell ref="L35:N35"/>
    <mergeCell ref="AO35:AX35"/>
    <mergeCell ref="AY35:BH35"/>
    <mergeCell ref="C36:K36"/>
    <mergeCell ref="L36:N36"/>
    <mergeCell ref="AO36:AX36"/>
    <mergeCell ref="AY36:BH36"/>
    <mergeCell ref="C33:K33"/>
    <mergeCell ref="L33:N33"/>
    <mergeCell ref="AO33:AX33"/>
    <mergeCell ref="AY33:BH33"/>
    <mergeCell ref="C34:K34"/>
    <mergeCell ref="L34:N34"/>
    <mergeCell ref="AO34:AX34"/>
    <mergeCell ref="AY34:BH34"/>
    <mergeCell ref="C42:L42"/>
    <mergeCell ref="M42:X42"/>
    <mergeCell ref="C43:L43"/>
    <mergeCell ref="M43:X43"/>
    <mergeCell ref="C44:L44"/>
    <mergeCell ref="M44:P44"/>
    <mergeCell ref="Q44:T44"/>
    <mergeCell ref="U44:X44"/>
    <mergeCell ref="C37:K37"/>
    <mergeCell ref="L37:N37"/>
    <mergeCell ref="C38:K38"/>
    <mergeCell ref="L38:N38"/>
    <mergeCell ref="C39:K39"/>
    <mergeCell ref="L39:N39"/>
    <mergeCell ref="U45:V45"/>
    <mergeCell ref="W45:X45"/>
    <mergeCell ref="C46:L46"/>
    <mergeCell ref="M46:N46"/>
    <mergeCell ref="O46:P46"/>
    <mergeCell ref="Q46:R46"/>
    <mergeCell ref="S46:T46"/>
    <mergeCell ref="U46:V46"/>
    <mergeCell ref="W46:X46"/>
    <mergeCell ref="C45:L45"/>
    <mergeCell ref="M45:N45"/>
    <mergeCell ref="O45:P45"/>
    <mergeCell ref="Q45:R45"/>
    <mergeCell ref="S45:T45"/>
    <mergeCell ref="U49:V49"/>
    <mergeCell ref="W49:X49"/>
    <mergeCell ref="K23:P27"/>
    <mergeCell ref="D24:I27"/>
    <mergeCell ref="K28:P29"/>
    <mergeCell ref="C49:L49"/>
    <mergeCell ref="M49:N49"/>
    <mergeCell ref="O49:P49"/>
    <mergeCell ref="Q49:R49"/>
    <mergeCell ref="S49:T49"/>
    <mergeCell ref="U47:V47"/>
    <mergeCell ref="W47:X47"/>
    <mergeCell ref="C48:L48"/>
    <mergeCell ref="M48:N48"/>
    <mergeCell ref="O48:P48"/>
    <mergeCell ref="Q48:R48"/>
    <mergeCell ref="S48:T48"/>
    <mergeCell ref="U48:V48"/>
    <mergeCell ref="W48:X48"/>
    <mergeCell ref="C47:L47"/>
    <mergeCell ref="M47:N47"/>
    <mergeCell ref="O47:P47"/>
    <mergeCell ref="Q47:R47"/>
    <mergeCell ref="S47:T47"/>
  </mergeCells>
  <pageMargins left="0.7" right="0.7" top="0.78740157499999996" bottom="0.78740157499999996" header="0.3" footer="0.3"/>
  <pageSetup paperSize="9" orientation="portrait" r:id="rId3"/>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Q50"/>
  <sheetViews>
    <sheetView showGridLines="0" zoomScale="85" zoomScaleNormal="85" workbookViewId="0">
      <selection activeCell="BZ19" sqref="BZ19"/>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9" ht="36" customHeight="1" x14ac:dyDescent="0.35"/>
    <row r="2" spans="2:69" ht="21" customHeight="1" thickBot="1" x14ac:dyDescent="0.4">
      <c r="C2" s="51" t="s">
        <v>123</v>
      </c>
      <c r="BH2" s="26"/>
      <c r="BI2" s="26"/>
      <c r="BJ2" s="26"/>
      <c r="BK2" s="26"/>
    </row>
    <row r="3" spans="2:69"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7" t="s">
        <v>106</v>
      </c>
      <c r="AT3" s="367"/>
      <c r="AU3" s="367"/>
      <c r="AV3" s="367"/>
      <c r="AW3" s="367"/>
      <c r="AX3" s="367"/>
      <c r="AY3" s="367"/>
      <c r="AZ3" s="366" t="s">
        <v>105</v>
      </c>
      <c r="BA3" s="367"/>
      <c r="BB3" s="367"/>
      <c r="BC3" s="367"/>
      <c r="BD3" s="367"/>
      <c r="BE3" s="367"/>
      <c r="BF3" s="368"/>
      <c r="BG3" s="367" t="s">
        <v>104</v>
      </c>
      <c r="BH3" s="367"/>
      <c r="BI3" s="367"/>
      <c r="BJ3" s="367"/>
      <c r="BK3" s="367"/>
      <c r="BL3" s="367"/>
      <c r="BM3" s="368"/>
      <c r="BO3" s="50" t="s">
        <v>94</v>
      </c>
      <c r="BP3" s="50" t="s">
        <v>94</v>
      </c>
      <c r="BQ3" s="50" t="s">
        <v>94</v>
      </c>
    </row>
    <row r="4" spans="2:69"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8" t="s">
        <v>33</v>
      </c>
      <c r="AZ4" s="49" t="s">
        <v>27</v>
      </c>
      <c r="BA4" s="48" t="s">
        <v>28</v>
      </c>
      <c r="BB4" s="48" t="s">
        <v>29</v>
      </c>
      <c r="BC4" s="48" t="s">
        <v>30</v>
      </c>
      <c r="BD4" s="48" t="s">
        <v>31</v>
      </c>
      <c r="BE4" s="48" t="s">
        <v>32</v>
      </c>
      <c r="BF4" s="47" t="s">
        <v>33</v>
      </c>
      <c r="BG4" s="48" t="s">
        <v>27</v>
      </c>
      <c r="BH4" s="48" t="s">
        <v>28</v>
      </c>
      <c r="BI4" s="48" t="s">
        <v>29</v>
      </c>
      <c r="BJ4" s="48" t="s">
        <v>30</v>
      </c>
      <c r="BK4" s="48" t="s">
        <v>31</v>
      </c>
      <c r="BL4" s="48" t="s">
        <v>32</v>
      </c>
      <c r="BM4" s="47" t="s">
        <v>33</v>
      </c>
      <c r="BO4" s="46" t="s">
        <v>34</v>
      </c>
      <c r="BP4" s="45" t="s">
        <v>35</v>
      </c>
      <c r="BQ4" s="44" t="s">
        <v>36</v>
      </c>
    </row>
    <row r="5" spans="2:69" ht="14.45" thickBot="1" x14ac:dyDescent="0.4">
      <c r="B5" s="266" t="s">
        <v>37</v>
      </c>
      <c r="C5" s="43" t="s">
        <v>34</v>
      </c>
      <c r="D5" s="141" t="s">
        <v>34</v>
      </c>
      <c r="E5" s="42" t="s">
        <v>34</v>
      </c>
      <c r="F5" s="141" t="s">
        <v>34</v>
      </c>
      <c r="G5" s="42" t="s">
        <v>34</v>
      </c>
      <c r="H5" s="38"/>
      <c r="I5" s="41"/>
      <c r="J5" s="97"/>
      <c r="K5" s="139" t="s">
        <v>35</v>
      </c>
      <c r="L5" s="139" t="s">
        <v>35</v>
      </c>
      <c r="M5" s="139" t="s">
        <v>35</v>
      </c>
      <c r="N5" s="118" t="s">
        <v>36</v>
      </c>
      <c r="O5" s="118" t="s">
        <v>36</v>
      </c>
      <c r="P5" s="146" t="s">
        <v>36</v>
      </c>
      <c r="Q5" s="121" t="s">
        <v>36</v>
      </c>
      <c r="R5" s="74"/>
      <c r="S5" s="74"/>
      <c r="T5" s="38"/>
      <c r="U5" s="38"/>
      <c r="V5" s="141" t="s">
        <v>34</v>
      </c>
      <c r="W5" s="98" t="s">
        <v>34</v>
      </c>
      <c r="X5" s="43" t="s">
        <v>34</v>
      </c>
      <c r="Y5" s="141" t="s">
        <v>34</v>
      </c>
      <c r="Z5" s="42" t="s">
        <v>34</v>
      </c>
      <c r="AA5" s="141" t="s">
        <v>34</v>
      </c>
      <c r="AB5" s="42" t="s">
        <v>34</v>
      </c>
      <c r="AC5" s="38"/>
      <c r="AD5" s="37"/>
      <c r="AE5" s="87"/>
      <c r="AF5" s="62"/>
      <c r="AG5" s="62"/>
      <c r="AH5" s="62"/>
      <c r="AI5" s="39" t="s">
        <v>35</v>
      </c>
      <c r="AJ5" s="39" t="s">
        <v>35</v>
      </c>
      <c r="AK5" s="105" t="s">
        <v>35</v>
      </c>
      <c r="AL5" s="40" t="s">
        <v>35</v>
      </c>
      <c r="AM5" s="118" t="s">
        <v>36</v>
      </c>
      <c r="AN5" s="118" t="s">
        <v>36</v>
      </c>
      <c r="AO5" s="118" t="s">
        <v>36</v>
      </c>
      <c r="AP5" s="38"/>
      <c r="AQ5" s="62"/>
      <c r="AR5" s="61"/>
      <c r="AS5" s="80"/>
      <c r="AT5" s="95"/>
      <c r="AU5" s="42" t="s">
        <v>34</v>
      </c>
      <c r="AV5" s="141" t="s">
        <v>34</v>
      </c>
      <c r="AW5" s="42" t="s">
        <v>34</v>
      </c>
      <c r="AX5" s="39" t="s">
        <v>35</v>
      </c>
      <c r="AY5" s="105" t="s">
        <v>35</v>
      </c>
      <c r="AZ5" s="140" t="s">
        <v>35</v>
      </c>
      <c r="BA5" s="139" t="s">
        <v>35</v>
      </c>
      <c r="BB5" s="62"/>
      <c r="BC5" s="38"/>
      <c r="BD5" s="62"/>
      <c r="BE5" s="141" t="s">
        <v>34</v>
      </c>
      <c r="BF5" s="88" t="s">
        <v>34</v>
      </c>
      <c r="BG5" s="179" t="s">
        <v>34</v>
      </c>
      <c r="BH5" s="42" t="s">
        <v>34</v>
      </c>
      <c r="BI5" s="39" t="s">
        <v>35</v>
      </c>
      <c r="BJ5" s="39" t="s">
        <v>35</v>
      </c>
      <c r="BK5" s="39" t="s">
        <v>35</v>
      </c>
      <c r="BL5" s="95"/>
      <c r="BM5" s="191"/>
      <c r="BO5" s="26">
        <f t="shared" ref="BO5:BO13" si="0">COUNTIF($C5:$BM5,"F")</f>
        <v>19</v>
      </c>
      <c r="BP5" s="26">
        <f t="shared" ref="BP5:BP13" si="1">COUNTIF($C5:$BM5,"S")</f>
        <v>14</v>
      </c>
      <c r="BQ5" s="26">
        <f t="shared" ref="BQ5:BQ13" si="2">COUNTIF($C5:$BM5,"N")</f>
        <v>7</v>
      </c>
    </row>
    <row r="6" spans="2:69" ht="14.45" thickBot="1" x14ac:dyDescent="0.4">
      <c r="B6" s="266" t="s">
        <v>38</v>
      </c>
      <c r="C6" s="85"/>
      <c r="D6" s="134" t="s">
        <v>35</v>
      </c>
      <c r="E6" s="134" t="s">
        <v>35</v>
      </c>
      <c r="F6" s="134" t="s">
        <v>35</v>
      </c>
      <c r="G6" s="116" t="s">
        <v>36</v>
      </c>
      <c r="H6" s="116" t="s">
        <v>36</v>
      </c>
      <c r="I6" s="145" t="s">
        <v>36</v>
      </c>
      <c r="J6" s="117" t="s">
        <v>36</v>
      </c>
      <c r="K6" s="72"/>
      <c r="L6" s="72"/>
      <c r="M6" s="56"/>
      <c r="N6" s="56"/>
      <c r="O6" s="132" t="s">
        <v>34</v>
      </c>
      <c r="P6" s="92" t="s">
        <v>34</v>
      </c>
      <c r="Q6" s="67" t="s">
        <v>34</v>
      </c>
      <c r="R6" s="132" t="s">
        <v>34</v>
      </c>
      <c r="S6" s="46" t="s">
        <v>34</v>
      </c>
      <c r="T6" s="132" t="s">
        <v>34</v>
      </c>
      <c r="U6" s="46" t="s">
        <v>34</v>
      </c>
      <c r="V6" s="56"/>
      <c r="W6" s="70"/>
      <c r="X6" s="85"/>
      <c r="Y6" s="59"/>
      <c r="Z6" s="59"/>
      <c r="AA6" s="59"/>
      <c r="AB6" s="45" t="s">
        <v>35</v>
      </c>
      <c r="AC6" s="45" t="s">
        <v>35</v>
      </c>
      <c r="AD6" s="104" t="s">
        <v>35</v>
      </c>
      <c r="AE6" s="60" t="s">
        <v>35</v>
      </c>
      <c r="AF6" s="116" t="s">
        <v>36</v>
      </c>
      <c r="AG6" s="116" t="s">
        <v>36</v>
      </c>
      <c r="AH6" s="116" t="s">
        <v>36</v>
      </c>
      <c r="AI6" s="56"/>
      <c r="AJ6" s="59"/>
      <c r="AK6" s="58"/>
      <c r="AL6" s="71"/>
      <c r="AM6" s="93"/>
      <c r="AN6" s="46" t="s">
        <v>34</v>
      </c>
      <c r="AO6" s="132" t="s">
        <v>34</v>
      </c>
      <c r="AP6" s="46" t="s">
        <v>34</v>
      </c>
      <c r="AQ6" s="45" t="s">
        <v>35</v>
      </c>
      <c r="AR6" s="104" t="s">
        <v>35</v>
      </c>
      <c r="AS6" s="137" t="s">
        <v>35</v>
      </c>
      <c r="AT6" s="134" t="s">
        <v>35</v>
      </c>
      <c r="AU6" s="59"/>
      <c r="AV6" s="56"/>
      <c r="AW6" s="59"/>
      <c r="AX6" s="132" t="s">
        <v>34</v>
      </c>
      <c r="AY6" s="86" t="s">
        <v>34</v>
      </c>
      <c r="AZ6" s="154" t="s">
        <v>34</v>
      </c>
      <c r="BA6" s="46" t="s">
        <v>34</v>
      </c>
      <c r="BB6" s="45" t="s">
        <v>35</v>
      </c>
      <c r="BC6" s="45" t="s">
        <v>35</v>
      </c>
      <c r="BD6" s="45" t="s">
        <v>35</v>
      </c>
      <c r="BE6" s="93"/>
      <c r="BF6" s="77"/>
      <c r="BG6" s="67" t="s">
        <v>34</v>
      </c>
      <c r="BH6" s="132" t="s">
        <v>34</v>
      </c>
      <c r="BI6" s="46" t="s">
        <v>34</v>
      </c>
      <c r="BJ6" s="132" t="s">
        <v>34</v>
      </c>
      <c r="BK6" s="46" t="s">
        <v>34</v>
      </c>
      <c r="BL6" s="56"/>
      <c r="BM6" s="55"/>
      <c r="BO6" s="26">
        <f t="shared" si="0"/>
        <v>19</v>
      </c>
      <c r="BP6" s="26">
        <f t="shared" si="1"/>
        <v>14</v>
      </c>
      <c r="BQ6" s="26">
        <f t="shared" si="2"/>
        <v>7</v>
      </c>
    </row>
    <row r="7" spans="2:69" ht="14.45" thickBot="1" x14ac:dyDescent="0.4">
      <c r="B7" s="266" t="s">
        <v>39</v>
      </c>
      <c r="C7" s="117" t="s">
        <v>36</v>
      </c>
      <c r="D7" s="72"/>
      <c r="E7" s="72"/>
      <c r="F7" s="56"/>
      <c r="G7" s="56"/>
      <c r="H7" s="132" t="s">
        <v>34</v>
      </c>
      <c r="I7" s="86" t="s">
        <v>34</v>
      </c>
      <c r="J7" s="57" t="s">
        <v>34</v>
      </c>
      <c r="K7" s="132" t="s">
        <v>34</v>
      </c>
      <c r="L7" s="46" t="s">
        <v>34</v>
      </c>
      <c r="M7" s="132" t="s">
        <v>34</v>
      </c>
      <c r="N7" s="46" t="s">
        <v>34</v>
      </c>
      <c r="O7" s="56"/>
      <c r="P7" s="55"/>
      <c r="Q7" s="142"/>
      <c r="R7" s="59"/>
      <c r="S7" s="59"/>
      <c r="T7" s="59"/>
      <c r="U7" s="45" t="s">
        <v>35</v>
      </c>
      <c r="V7" s="45" t="s">
        <v>35</v>
      </c>
      <c r="W7" s="94" t="s">
        <v>35</v>
      </c>
      <c r="X7" s="69" t="s">
        <v>35</v>
      </c>
      <c r="Y7" s="116" t="s">
        <v>36</v>
      </c>
      <c r="Z7" s="116" t="s">
        <v>36</v>
      </c>
      <c r="AA7" s="116" t="s">
        <v>36</v>
      </c>
      <c r="AB7" s="56"/>
      <c r="AC7" s="59"/>
      <c r="AD7" s="68"/>
      <c r="AE7" s="76"/>
      <c r="AF7" s="93"/>
      <c r="AG7" s="46" t="s">
        <v>34</v>
      </c>
      <c r="AH7" s="132" t="s">
        <v>34</v>
      </c>
      <c r="AI7" s="46" t="s">
        <v>34</v>
      </c>
      <c r="AJ7" s="45" t="s">
        <v>35</v>
      </c>
      <c r="AK7" s="94" t="s">
        <v>35</v>
      </c>
      <c r="AL7" s="135" t="s">
        <v>35</v>
      </c>
      <c r="AM7" s="134" t="s">
        <v>35</v>
      </c>
      <c r="AN7" s="59"/>
      <c r="AO7" s="56"/>
      <c r="AP7" s="59"/>
      <c r="AQ7" s="132" t="s">
        <v>34</v>
      </c>
      <c r="AR7" s="92" t="s">
        <v>34</v>
      </c>
      <c r="AS7" s="153" t="s">
        <v>34</v>
      </c>
      <c r="AT7" s="46" t="s">
        <v>34</v>
      </c>
      <c r="AU7" s="45" t="s">
        <v>35</v>
      </c>
      <c r="AV7" s="45" t="s">
        <v>35</v>
      </c>
      <c r="AW7" s="45" t="s">
        <v>35</v>
      </c>
      <c r="AX7" s="93"/>
      <c r="AY7" s="190"/>
      <c r="AZ7" s="57" t="s">
        <v>34</v>
      </c>
      <c r="BA7" s="132" t="s">
        <v>34</v>
      </c>
      <c r="BB7" s="46" t="s">
        <v>34</v>
      </c>
      <c r="BC7" s="132" t="s">
        <v>34</v>
      </c>
      <c r="BD7" s="46" t="s">
        <v>34</v>
      </c>
      <c r="BE7" s="56"/>
      <c r="BF7" s="55"/>
      <c r="BG7" s="142"/>
      <c r="BH7" s="134" t="s">
        <v>35</v>
      </c>
      <c r="BI7" s="134" t="s">
        <v>35</v>
      </c>
      <c r="BJ7" s="134" t="s">
        <v>35</v>
      </c>
      <c r="BK7" s="116" t="s">
        <v>36</v>
      </c>
      <c r="BL7" s="116" t="s">
        <v>36</v>
      </c>
      <c r="BM7" s="123" t="s">
        <v>36</v>
      </c>
      <c r="BO7" s="26">
        <f t="shared" si="0"/>
        <v>19</v>
      </c>
      <c r="BP7" s="26">
        <f t="shared" si="1"/>
        <v>14</v>
      </c>
      <c r="BQ7" s="26">
        <f t="shared" si="2"/>
        <v>7</v>
      </c>
    </row>
    <row r="8" spans="2:69" ht="14.45" thickBot="1" x14ac:dyDescent="0.4">
      <c r="B8" s="266" t="s">
        <v>40</v>
      </c>
      <c r="C8" s="57" t="s">
        <v>34</v>
      </c>
      <c r="D8" s="132" t="s">
        <v>34</v>
      </c>
      <c r="E8" s="46" t="s">
        <v>34</v>
      </c>
      <c r="F8" s="132" t="s">
        <v>34</v>
      </c>
      <c r="G8" s="46" t="s">
        <v>34</v>
      </c>
      <c r="H8" s="56"/>
      <c r="I8" s="70"/>
      <c r="J8" s="85"/>
      <c r="K8" s="59"/>
      <c r="L8" s="59"/>
      <c r="M8" s="59"/>
      <c r="N8" s="45" t="s">
        <v>35</v>
      </c>
      <c r="O8" s="45" t="s">
        <v>35</v>
      </c>
      <c r="P8" s="104" t="s">
        <v>35</v>
      </c>
      <c r="Q8" s="60" t="s">
        <v>35</v>
      </c>
      <c r="R8" s="116" t="s">
        <v>36</v>
      </c>
      <c r="S8" s="116" t="s">
        <v>36</v>
      </c>
      <c r="T8" s="116" t="s">
        <v>36</v>
      </c>
      <c r="U8" s="56"/>
      <c r="V8" s="59"/>
      <c r="W8" s="58"/>
      <c r="X8" s="71"/>
      <c r="Y8" s="93"/>
      <c r="Z8" s="46" t="s">
        <v>34</v>
      </c>
      <c r="AA8" s="132" t="s">
        <v>34</v>
      </c>
      <c r="AB8" s="46" t="s">
        <v>34</v>
      </c>
      <c r="AC8" s="45" t="s">
        <v>35</v>
      </c>
      <c r="AD8" s="104" t="s">
        <v>35</v>
      </c>
      <c r="AE8" s="137" t="s">
        <v>35</v>
      </c>
      <c r="AF8" s="134" t="s">
        <v>35</v>
      </c>
      <c r="AG8" s="59"/>
      <c r="AH8" s="56"/>
      <c r="AI8" s="59"/>
      <c r="AJ8" s="132" t="s">
        <v>34</v>
      </c>
      <c r="AK8" s="86" t="s">
        <v>34</v>
      </c>
      <c r="AL8" s="154" t="s">
        <v>34</v>
      </c>
      <c r="AM8" s="46" t="s">
        <v>34</v>
      </c>
      <c r="AN8" s="45" t="s">
        <v>35</v>
      </c>
      <c r="AO8" s="45" t="s">
        <v>35</v>
      </c>
      <c r="AP8" s="45" t="s">
        <v>35</v>
      </c>
      <c r="AQ8" s="93"/>
      <c r="AR8" s="77"/>
      <c r="AS8" s="67" t="s">
        <v>34</v>
      </c>
      <c r="AT8" s="132" t="s">
        <v>34</v>
      </c>
      <c r="AU8" s="46" t="s">
        <v>34</v>
      </c>
      <c r="AV8" s="132" t="s">
        <v>34</v>
      </c>
      <c r="AW8" s="46" t="s">
        <v>34</v>
      </c>
      <c r="AX8" s="56"/>
      <c r="AY8" s="70"/>
      <c r="AZ8" s="85"/>
      <c r="BA8" s="134" t="s">
        <v>35</v>
      </c>
      <c r="BB8" s="134" t="s">
        <v>35</v>
      </c>
      <c r="BC8" s="134" t="s">
        <v>35</v>
      </c>
      <c r="BD8" s="116" t="s">
        <v>36</v>
      </c>
      <c r="BE8" s="116" t="s">
        <v>36</v>
      </c>
      <c r="BF8" s="123" t="s">
        <v>36</v>
      </c>
      <c r="BG8" s="136" t="s">
        <v>36</v>
      </c>
      <c r="BH8" s="72"/>
      <c r="BI8" s="72"/>
      <c r="BJ8" s="56"/>
      <c r="BK8" s="56"/>
      <c r="BL8" s="132" t="s">
        <v>34</v>
      </c>
      <c r="BM8" s="92" t="s">
        <v>34</v>
      </c>
      <c r="BO8" s="26">
        <f t="shared" si="0"/>
        <v>19</v>
      </c>
      <c r="BP8" s="26">
        <f t="shared" si="1"/>
        <v>14</v>
      </c>
      <c r="BQ8" s="26">
        <f t="shared" si="2"/>
        <v>7</v>
      </c>
    </row>
    <row r="9" spans="2:69" ht="14.45" thickBot="1" x14ac:dyDescent="0.4">
      <c r="B9" s="266" t="s">
        <v>53</v>
      </c>
      <c r="C9" s="85"/>
      <c r="D9" s="59"/>
      <c r="E9" s="59"/>
      <c r="F9" s="59"/>
      <c r="G9" s="45" t="s">
        <v>35</v>
      </c>
      <c r="H9" s="45" t="s">
        <v>35</v>
      </c>
      <c r="I9" s="94" t="s">
        <v>35</v>
      </c>
      <c r="J9" s="69" t="s">
        <v>35</v>
      </c>
      <c r="K9" s="116" t="s">
        <v>36</v>
      </c>
      <c r="L9" s="116" t="s">
        <v>36</v>
      </c>
      <c r="M9" s="116" t="s">
        <v>36</v>
      </c>
      <c r="N9" s="56"/>
      <c r="O9" s="59"/>
      <c r="P9" s="68"/>
      <c r="Q9" s="76"/>
      <c r="R9" s="93"/>
      <c r="S9" s="46" t="s">
        <v>34</v>
      </c>
      <c r="T9" s="132" t="s">
        <v>34</v>
      </c>
      <c r="U9" s="46" t="s">
        <v>34</v>
      </c>
      <c r="V9" s="45" t="s">
        <v>35</v>
      </c>
      <c r="W9" s="94" t="s">
        <v>35</v>
      </c>
      <c r="X9" s="135" t="s">
        <v>35</v>
      </c>
      <c r="Y9" s="134" t="s">
        <v>35</v>
      </c>
      <c r="Z9" s="59"/>
      <c r="AA9" s="56"/>
      <c r="AB9" s="59"/>
      <c r="AC9" s="132" t="s">
        <v>34</v>
      </c>
      <c r="AD9" s="92" t="s">
        <v>34</v>
      </c>
      <c r="AE9" s="153" t="s">
        <v>34</v>
      </c>
      <c r="AF9" s="46" t="s">
        <v>34</v>
      </c>
      <c r="AG9" s="45" t="s">
        <v>35</v>
      </c>
      <c r="AH9" s="45" t="s">
        <v>35</v>
      </c>
      <c r="AI9" s="45" t="s">
        <v>35</v>
      </c>
      <c r="AJ9" s="93"/>
      <c r="AK9" s="190"/>
      <c r="AL9" s="57" t="s">
        <v>34</v>
      </c>
      <c r="AM9" s="132" t="s">
        <v>34</v>
      </c>
      <c r="AN9" s="46" t="s">
        <v>34</v>
      </c>
      <c r="AO9" s="132" t="s">
        <v>34</v>
      </c>
      <c r="AP9" s="46" t="s">
        <v>34</v>
      </c>
      <c r="AQ9" s="56"/>
      <c r="AR9" s="55"/>
      <c r="AS9" s="142"/>
      <c r="AT9" s="134" t="s">
        <v>35</v>
      </c>
      <c r="AU9" s="134" t="s">
        <v>35</v>
      </c>
      <c r="AV9" s="134" t="s">
        <v>35</v>
      </c>
      <c r="AW9" s="116" t="s">
        <v>36</v>
      </c>
      <c r="AX9" s="116" t="s">
        <v>36</v>
      </c>
      <c r="AY9" s="145" t="s">
        <v>36</v>
      </c>
      <c r="AZ9" s="117" t="s">
        <v>36</v>
      </c>
      <c r="BA9" s="72"/>
      <c r="BB9" s="72"/>
      <c r="BC9" s="56"/>
      <c r="BD9" s="56"/>
      <c r="BE9" s="132" t="s">
        <v>34</v>
      </c>
      <c r="BF9" s="92" t="s">
        <v>34</v>
      </c>
      <c r="BG9" s="67" t="s">
        <v>34</v>
      </c>
      <c r="BH9" s="132" t="s">
        <v>34</v>
      </c>
      <c r="BI9" s="46" t="s">
        <v>34</v>
      </c>
      <c r="BJ9" s="132" t="s">
        <v>34</v>
      </c>
      <c r="BK9" s="46" t="s">
        <v>34</v>
      </c>
      <c r="BL9" s="56"/>
      <c r="BM9" s="55"/>
      <c r="BO9" s="26">
        <f t="shared" si="0"/>
        <v>19</v>
      </c>
      <c r="BP9" s="26">
        <f t="shared" si="1"/>
        <v>14</v>
      </c>
      <c r="BQ9" s="26">
        <f t="shared" si="2"/>
        <v>7</v>
      </c>
    </row>
    <row r="10" spans="2:69" ht="14.45" thickBot="1" x14ac:dyDescent="0.4">
      <c r="B10" s="266" t="s">
        <v>54</v>
      </c>
      <c r="C10" s="69" t="s">
        <v>35</v>
      </c>
      <c r="D10" s="116" t="s">
        <v>36</v>
      </c>
      <c r="E10" s="116" t="s">
        <v>36</v>
      </c>
      <c r="F10" s="116" t="s">
        <v>36</v>
      </c>
      <c r="G10" s="56"/>
      <c r="H10" s="59"/>
      <c r="I10" s="58"/>
      <c r="J10" s="71"/>
      <c r="K10" s="93"/>
      <c r="L10" s="46" t="s">
        <v>34</v>
      </c>
      <c r="M10" s="132" t="s">
        <v>34</v>
      </c>
      <c r="N10" s="46" t="s">
        <v>34</v>
      </c>
      <c r="O10" s="45" t="s">
        <v>35</v>
      </c>
      <c r="P10" s="104" t="s">
        <v>35</v>
      </c>
      <c r="Q10" s="137" t="s">
        <v>35</v>
      </c>
      <c r="R10" s="134" t="s">
        <v>35</v>
      </c>
      <c r="S10" s="59"/>
      <c r="T10" s="56"/>
      <c r="U10" s="59"/>
      <c r="V10" s="132" t="s">
        <v>34</v>
      </c>
      <c r="W10" s="86" t="s">
        <v>34</v>
      </c>
      <c r="X10" s="154" t="s">
        <v>34</v>
      </c>
      <c r="Y10" s="46" t="s">
        <v>34</v>
      </c>
      <c r="Z10" s="45" t="s">
        <v>35</v>
      </c>
      <c r="AA10" s="45" t="s">
        <v>35</v>
      </c>
      <c r="AB10" s="45" t="s">
        <v>35</v>
      </c>
      <c r="AC10" s="93"/>
      <c r="AD10" s="77"/>
      <c r="AE10" s="67" t="s">
        <v>34</v>
      </c>
      <c r="AF10" s="132" t="s">
        <v>34</v>
      </c>
      <c r="AG10" s="46" t="s">
        <v>34</v>
      </c>
      <c r="AH10" s="132" t="s">
        <v>34</v>
      </c>
      <c r="AI10" s="46" t="s">
        <v>34</v>
      </c>
      <c r="AJ10" s="56"/>
      <c r="AK10" s="70"/>
      <c r="AL10" s="85"/>
      <c r="AM10" s="134" t="s">
        <v>35</v>
      </c>
      <c r="AN10" s="134" t="s">
        <v>35</v>
      </c>
      <c r="AO10" s="134" t="s">
        <v>35</v>
      </c>
      <c r="AP10" s="116" t="s">
        <v>36</v>
      </c>
      <c r="AQ10" s="116" t="s">
        <v>36</v>
      </c>
      <c r="AR10" s="123" t="s">
        <v>36</v>
      </c>
      <c r="AS10" s="136" t="s">
        <v>36</v>
      </c>
      <c r="AT10" s="72"/>
      <c r="AU10" s="72"/>
      <c r="AV10" s="56"/>
      <c r="AW10" s="56"/>
      <c r="AX10" s="132" t="s">
        <v>34</v>
      </c>
      <c r="AY10" s="86" t="s">
        <v>34</v>
      </c>
      <c r="AZ10" s="57" t="s">
        <v>34</v>
      </c>
      <c r="BA10" s="132" t="s">
        <v>34</v>
      </c>
      <c r="BB10" s="46" t="s">
        <v>34</v>
      </c>
      <c r="BC10" s="132" t="s">
        <v>34</v>
      </c>
      <c r="BD10" s="46" t="s">
        <v>34</v>
      </c>
      <c r="BE10" s="56"/>
      <c r="BF10" s="55"/>
      <c r="BG10" s="142"/>
      <c r="BH10" s="59"/>
      <c r="BI10" s="59"/>
      <c r="BJ10" s="59"/>
      <c r="BK10" s="45" t="s">
        <v>35</v>
      </c>
      <c r="BL10" s="45" t="s">
        <v>35</v>
      </c>
      <c r="BM10" s="104" t="s">
        <v>35</v>
      </c>
      <c r="BO10" s="26">
        <f t="shared" si="0"/>
        <v>19</v>
      </c>
      <c r="BP10" s="26">
        <f t="shared" si="1"/>
        <v>14</v>
      </c>
      <c r="BQ10" s="26">
        <f t="shared" si="2"/>
        <v>7</v>
      </c>
    </row>
    <row r="11" spans="2:69" ht="14.45" thickBot="1" x14ac:dyDescent="0.4">
      <c r="B11" s="266" t="s">
        <v>55</v>
      </c>
      <c r="C11" s="71"/>
      <c r="D11" s="93"/>
      <c r="E11" s="46" t="s">
        <v>34</v>
      </c>
      <c r="F11" s="132" t="s">
        <v>34</v>
      </c>
      <c r="G11" s="46" t="s">
        <v>34</v>
      </c>
      <c r="H11" s="45" t="s">
        <v>35</v>
      </c>
      <c r="I11" s="94" t="s">
        <v>35</v>
      </c>
      <c r="J11" s="135" t="s">
        <v>35</v>
      </c>
      <c r="K11" s="134" t="s">
        <v>35</v>
      </c>
      <c r="L11" s="59"/>
      <c r="M11" s="56"/>
      <c r="N11" s="59"/>
      <c r="O11" s="132" t="s">
        <v>34</v>
      </c>
      <c r="P11" s="92" t="s">
        <v>34</v>
      </c>
      <c r="Q11" s="153" t="s">
        <v>34</v>
      </c>
      <c r="R11" s="46" t="s">
        <v>34</v>
      </c>
      <c r="S11" s="45" t="s">
        <v>35</v>
      </c>
      <c r="T11" s="45" t="s">
        <v>35</v>
      </c>
      <c r="U11" s="45" t="s">
        <v>35</v>
      </c>
      <c r="V11" s="93"/>
      <c r="W11" s="190"/>
      <c r="X11" s="57" t="s">
        <v>34</v>
      </c>
      <c r="Y11" s="132" t="s">
        <v>34</v>
      </c>
      <c r="Z11" s="46" t="s">
        <v>34</v>
      </c>
      <c r="AA11" s="132" t="s">
        <v>34</v>
      </c>
      <c r="AB11" s="46" t="s">
        <v>34</v>
      </c>
      <c r="AC11" s="56"/>
      <c r="AD11" s="55"/>
      <c r="AE11" s="142"/>
      <c r="AF11" s="134" t="s">
        <v>35</v>
      </c>
      <c r="AG11" s="134" t="s">
        <v>35</v>
      </c>
      <c r="AH11" s="134" t="s">
        <v>35</v>
      </c>
      <c r="AI11" s="116" t="s">
        <v>36</v>
      </c>
      <c r="AJ11" s="116" t="s">
        <v>36</v>
      </c>
      <c r="AK11" s="145" t="s">
        <v>36</v>
      </c>
      <c r="AL11" s="117" t="s">
        <v>36</v>
      </c>
      <c r="AM11" s="72"/>
      <c r="AN11" s="72"/>
      <c r="AO11" s="56"/>
      <c r="AP11" s="56"/>
      <c r="AQ11" s="132" t="s">
        <v>34</v>
      </c>
      <c r="AR11" s="92" t="s">
        <v>34</v>
      </c>
      <c r="AS11" s="67" t="s">
        <v>34</v>
      </c>
      <c r="AT11" s="132" t="s">
        <v>34</v>
      </c>
      <c r="AU11" s="46" t="s">
        <v>34</v>
      </c>
      <c r="AV11" s="132" t="s">
        <v>34</v>
      </c>
      <c r="AW11" s="46" t="s">
        <v>34</v>
      </c>
      <c r="AX11" s="56"/>
      <c r="AY11" s="70"/>
      <c r="AZ11" s="85"/>
      <c r="BA11" s="59"/>
      <c r="BB11" s="59"/>
      <c r="BC11" s="59"/>
      <c r="BD11" s="45" t="s">
        <v>35</v>
      </c>
      <c r="BE11" s="45" t="s">
        <v>35</v>
      </c>
      <c r="BF11" s="104" t="s">
        <v>35</v>
      </c>
      <c r="BG11" s="60" t="s">
        <v>35</v>
      </c>
      <c r="BH11" s="116" t="s">
        <v>36</v>
      </c>
      <c r="BI11" s="116" t="s">
        <v>36</v>
      </c>
      <c r="BJ11" s="116" t="s">
        <v>36</v>
      </c>
      <c r="BK11" s="56"/>
      <c r="BL11" s="59"/>
      <c r="BM11" s="68"/>
      <c r="BO11" s="26">
        <f t="shared" si="0"/>
        <v>19</v>
      </c>
      <c r="BP11" s="26">
        <f t="shared" si="1"/>
        <v>14</v>
      </c>
      <c r="BQ11" s="26">
        <f t="shared" si="2"/>
        <v>7</v>
      </c>
    </row>
    <row r="12" spans="2:69" ht="14.45" thickBot="1" x14ac:dyDescent="0.4">
      <c r="B12" s="266" t="s">
        <v>56</v>
      </c>
      <c r="C12" s="135" t="s">
        <v>35</v>
      </c>
      <c r="D12" s="134" t="s">
        <v>35</v>
      </c>
      <c r="E12" s="59"/>
      <c r="F12" s="56"/>
      <c r="G12" s="59"/>
      <c r="H12" s="132" t="s">
        <v>34</v>
      </c>
      <c r="I12" s="86" t="s">
        <v>34</v>
      </c>
      <c r="J12" s="154" t="s">
        <v>34</v>
      </c>
      <c r="K12" s="46" t="s">
        <v>34</v>
      </c>
      <c r="L12" s="45" t="s">
        <v>35</v>
      </c>
      <c r="M12" s="45" t="s">
        <v>35</v>
      </c>
      <c r="N12" s="45" t="s">
        <v>35</v>
      </c>
      <c r="O12" s="93"/>
      <c r="P12" s="77"/>
      <c r="Q12" s="67" t="s">
        <v>34</v>
      </c>
      <c r="R12" s="132" t="s">
        <v>34</v>
      </c>
      <c r="S12" s="46" t="s">
        <v>34</v>
      </c>
      <c r="T12" s="132" t="s">
        <v>34</v>
      </c>
      <c r="U12" s="46" t="s">
        <v>34</v>
      </c>
      <c r="V12" s="56"/>
      <c r="W12" s="70"/>
      <c r="X12" s="85"/>
      <c r="Y12" s="134" t="s">
        <v>35</v>
      </c>
      <c r="Z12" s="134" t="s">
        <v>35</v>
      </c>
      <c r="AA12" s="134" t="s">
        <v>35</v>
      </c>
      <c r="AB12" s="116" t="s">
        <v>36</v>
      </c>
      <c r="AC12" s="116" t="s">
        <v>36</v>
      </c>
      <c r="AD12" s="123" t="s">
        <v>36</v>
      </c>
      <c r="AE12" s="136" t="s">
        <v>36</v>
      </c>
      <c r="AF12" s="72"/>
      <c r="AG12" s="72"/>
      <c r="AH12" s="56"/>
      <c r="AI12" s="56"/>
      <c r="AJ12" s="132" t="s">
        <v>34</v>
      </c>
      <c r="AK12" s="86" t="s">
        <v>34</v>
      </c>
      <c r="AL12" s="57" t="s">
        <v>34</v>
      </c>
      <c r="AM12" s="132" t="s">
        <v>34</v>
      </c>
      <c r="AN12" s="46" t="s">
        <v>34</v>
      </c>
      <c r="AO12" s="132" t="s">
        <v>34</v>
      </c>
      <c r="AP12" s="46" t="s">
        <v>34</v>
      </c>
      <c r="AQ12" s="56"/>
      <c r="AR12" s="55"/>
      <c r="AS12" s="142"/>
      <c r="AT12" s="59"/>
      <c r="AU12" s="59"/>
      <c r="AV12" s="59"/>
      <c r="AW12" s="45" t="s">
        <v>35</v>
      </c>
      <c r="AX12" s="45" t="s">
        <v>35</v>
      </c>
      <c r="AY12" s="94" t="s">
        <v>35</v>
      </c>
      <c r="AZ12" s="69" t="s">
        <v>35</v>
      </c>
      <c r="BA12" s="116" t="s">
        <v>36</v>
      </c>
      <c r="BB12" s="116" t="s">
        <v>36</v>
      </c>
      <c r="BC12" s="116" t="s">
        <v>36</v>
      </c>
      <c r="BD12" s="56"/>
      <c r="BE12" s="59"/>
      <c r="BF12" s="68"/>
      <c r="BG12" s="76"/>
      <c r="BH12" s="93"/>
      <c r="BI12" s="46" t="s">
        <v>34</v>
      </c>
      <c r="BJ12" s="132" t="s">
        <v>34</v>
      </c>
      <c r="BK12" s="46" t="s">
        <v>34</v>
      </c>
      <c r="BL12" s="45" t="s">
        <v>35</v>
      </c>
      <c r="BM12" s="104" t="s">
        <v>35</v>
      </c>
      <c r="BO12" s="26">
        <f t="shared" si="0"/>
        <v>19</v>
      </c>
      <c r="BP12" s="26">
        <f t="shared" si="1"/>
        <v>14</v>
      </c>
      <c r="BQ12" s="26">
        <f t="shared" si="2"/>
        <v>7</v>
      </c>
    </row>
    <row r="13" spans="2:69" ht="14.45" thickBot="1" x14ac:dyDescent="0.4">
      <c r="B13" s="266" t="s">
        <v>121</v>
      </c>
      <c r="C13" s="152" t="s">
        <v>34</v>
      </c>
      <c r="D13" s="30" t="s">
        <v>34</v>
      </c>
      <c r="E13" s="34" t="s">
        <v>35</v>
      </c>
      <c r="F13" s="34" t="s">
        <v>35</v>
      </c>
      <c r="G13" s="34" t="s">
        <v>35</v>
      </c>
      <c r="H13" s="91"/>
      <c r="I13" s="185"/>
      <c r="J13" s="31" t="s">
        <v>34</v>
      </c>
      <c r="K13" s="130" t="s">
        <v>34</v>
      </c>
      <c r="L13" s="30" t="s">
        <v>34</v>
      </c>
      <c r="M13" s="130" t="s">
        <v>34</v>
      </c>
      <c r="N13" s="30" t="s">
        <v>34</v>
      </c>
      <c r="O13" s="33"/>
      <c r="P13" s="53"/>
      <c r="Q13" s="90"/>
      <c r="R13" s="129" t="s">
        <v>35</v>
      </c>
      <c r="S13" s="129" t="s">
        <v>35</v>
      </c>
      <c r="T13" s="129" t="s">
        <v>35</v>
      </c>
      <c r="U13" s="114" t="s">
        <v>36</v>
      </c>
      <c r="V13" s="114" t="s">
        <v>36</v>
      </c>
      <c r="W13" s="151" t="s">
        <v>36</v>
      </c>
      <c r="X13" s="120" t="s">
        <v>36</v>
      </c>
      <c r="Y13" s="147"/>
      <c r="Z13" s="147"/>
      <c r="AA13" s="33"/>
      <c r="AB13" s="33"/>
      <c r="AC13" s="130" t="s">
        <v>34</v>
      </c>
      <c r="AD13" s="82" t="s">
        <v>34</v>
      </c>
      <c r="AE13" s="54" t="s">
        <v>34</v>
      </c>
      <c r="AF13" s="130" t="s">
        <v>34</v>
      </c>
      <c r="AG13" s="30" t="s">
        <v>34</v>
      </c>
      <c r="AH13" s="130" t="s">
        <v>34</v>
      </c>
      <c r="AI13" s="30" t="s">
        <v>34</v>
      </c>
      <c r="AJ13" s="33"/>
      <c r="AK13" s="32"/>
      <c r="AL13" s="84"/>
      <c r="AM13" s="29"/>
      <c r="AN13" s="29"/>
      <c r="AO13" s="29"/>
      <c r="AP13" s="34" t="s">
        <v>35</v>
      </c>
      <c r="AQ13" s="34" t="s">
        <v>35</v>
      </c>
      <c r="AR13" s="89" t="s">
        <v>35</v>
      </c>
      <c r="AS13" s="83" t="s">
        <v>35</v>
      </c>
      <c r="AT13" s="114" t="s">
        <v>36</v>
      </c>
      <c r="AU13" s="114" t="s">
        <v>36</v>
      </c>
      <c r="AV13" s="114" t="s">
        <v>36</v>
      </c>
      <c r="AW13" s="33"/>
      <c r="AX13" s="29"/>
      <c r="AY13" s="65"/>
      <c r="AZ13" s="144"/>
      <c r="BA13" s="91"/>
      <c r="BB13" s="30" t="s">
        <v>34</v>
      </c>
      <c r="BC13" s="130" t="s">
        <v>34</v>
      </c>
      <c r="BD13" s="30" t="s">
        <v>34</v>
      </c>
      <c r="BE13" s="34" t="s">
        <v>35</v>
      </c>
      <c r="BF13" s="89" t="s">
        <v>35</v>
      </c>
      <c r="BG13" s="131" t="s">
        <v>35</v>
      </c>
      <c r="BH13" s="129" t="s">
        <v>35</v>
      </c>
      <c r="BI13" s="29"/>
      <c r="BJ13" s="33"/>
      <c r="BK13" s="29"/>
      <c r="BL13" s="130" t="s">
        <v>34</v>
      </c>
      <c r="BM13" s="82" t="s">
        <v>34</v>
      </c>
      <c r="BO13" s="26">
        <f t="shared" si="0"/>
        <v>19</v>
      </c>
      <c r="BP13" s="26">
        <f t="shared" si="1"/>
        <v>14</v>
      </c>
      <c r="BQ13" s="26">
        <f t="shared" si="2"/>
        <v>7</v>
      </c>
    </row>
    <row r="14" spans="2:69" s="78" customFormat="1" ht="14.1" x14ac:dyDescent="0.35">
      <c r="B14" s="269"/>
      <c r="C14" s="127"/>
      <c r="D14" s="127"/>
      <c r="E14" s="269"/>
      <c r="F14" s="127"/>
      <c r="G14" s="269"/>
      <c r="H14" s="269"/>
      <c r="I14" s="269"/>
      <c r="J14" s="269"/>
      <c r="K14" s="127"/>
      <c r="L14" s="127"/>
      <c r="M14" s="269"/>
      <c r="N14" s="127"/>
      <c r="O14" s="269"/>
      <c r="P14" s="269"/>
      <c r="Q14" s="127"/>
      <c r="R14" s="127"/>
      <c r="S14" s="127"/>
      <c r="T14" s="127"/>
      <c r="U14" s="269"/>
      <c r="V14" s="127"/>
      <c r="W14" s="269"/>
      <c r="X14" s="269"/>
      <c r="Y14" s="127"/>
      <c r="Z14" s="127"/>
      <c r="AA14" s="127"/>
      <c r="AB14" s="127"/>
      <c r="AC14" s="127"/>
      <c r="AD14" s="127"/>
      <c r="AE14" s="269"/>
      <c r="AF14" s="269"/>
      <c r="AG14" s="127"/>
      <c r="AH14" s="127"/>
      <c r="AI14" s="127"/>
      <c r="AJ14" s="127"/>
      <c r="AK14" s="127"/>
      <c r="AM14" s="26"/>
      <c r="AN14" s="26"/>
      <c r="AO14" s="26"/>
      <c r="AP14" s="126"/>
    </row>
    <row r="15" spans="2:69" ht="18" x14ac:dyDescent="0.25">
      <c r="B15" s="269"/>
      <c r="C15" s="272" t="s">
        <v>282</v>
      </c>
      <c r="D15" s="127"/>
      <c r="E15" s="127"/>
      <c r="F15" s="127"/>
      <c r="G15" s="127"/>
      <c r="H15" s="269"/>
      <c r="I15" s="269"/>
      <c r="J15" s="127"/>
      <c r="K15" s="127"/>
      <c r="L15" s="127"/>
      <c r="M15" s="127"/>
      <c r="N15" s="127"/>
      <c r="O15" s="127"/>
      <c r="P15" s="127"/>
      <c r="Q15" s="269"/>
      <c r="R15" s="269"/>
      <c r="S15" s="269"/>
      <c r="T15" s="269"/>
      <c r="U15" s="269"/>
      <c r="V15" s="127"/>
      <c r="W15" s="127"/>
      <c r="X15" s="269"/>
      <c r="Y15" s="26"/>
      <c r="Z15" s="26"/>
      <c r="AA15" s="26"/>
      <c r="AB15" s="27"/>
      <c r="AE15" s="245" t="s">
        <v>276</v>
      </c>
      <c r="AF15" s="264"/>
      <c r="AG15" s="264"/>
      <c r="AH15" s="264"/>
      <c r="AI15" s="264"/>
      <c r="AJ15" s="264"/>
      <c r="AK15" s="264"/>
    </row>
    <row r="16" spans="2:69" s="78" customFormat="1" ht="14.45" thickBot="1" x14ac:dyDescent="0.4">
      <c r="B16" s="269"/>
      <c r="C16" s="127"/>
      <c r="D16" s="127"/>
      <c r="E16" s="269"/>
      <c r="F16" s="127"/>
      <c r="G16" s="269"/>
      <c r="H16" s="269"/>
      <c r="I16" s="269"/>
      <c r="J16" s="269"/>
      <c r="K16" s="127"/>
      <c r="L16" s="127"/>
      <c r="M16" s="269"/>
      <c r="N16" s="127"/>
      <c r="O16" s="269"/>
      <c r="P16" s="269"/>
      <c r="Q16" s="127"/>
      <c r="R16" s="127"/>
      <c r="S16" s="127"/>
      <c r="T16" s="127"/>
      <c r="U16" s="269"/>
      <c r="V16" s="127"/>
      <c r="W16" s="269"/>
      <c r="X16" s="269"/>
      <c r="Y16" s="127"/>
      <c r="Z16" s="127"/>
      <c r="AA16" s="127"/>
      <c r="AB16" s="127"/>
      <c r="AC16" s="127"/>
      <c r="AD16" s="127"/>
      <c r="AE16" s="247"/>
      <c r="AO16" s="263" t="s">
        <v>52</v>
      </c>
      <c r="AP16" s="248"/>
      <c r="AQ16" s="248"/>
      <c r="AR16" s="248"/>
      <c r="AS16" s="248"/>
      <c r="AT16" s="263"/>
      <c r="AY16" s="263" t="s">
        <v>278</v>
      </c>
      <c r="AZ16" s="248"/>
      <c r="BA16" s="248"/>
      <c r="BB16" s="248"/>
      <c r="BC16" s="248"/>
      <c r="BD16" s="248"/>
    </row>
    <row r="17" spans="2:60" s="78" customFormat="1" ht="19.5" customHeight="1" x14ac:dyDescent="0.35">
      <c r="B17" s="269"/>
      <c r="C17" s="362" t="s">
        <v>242</v>
      </c>
      <c r="D17" s="362"/>
      <c r="E17" s="362"/>
      <c r="F17" s="362"/>
      <c r="G17" s="362"/>
      <c r="H17" s="362"/>
      <c r="I17" s="516">
        <v>35.56</v>
      </c>
      <c r="J17" s="516"/>
      <c r="K17" s="127"/>
      <c r="L17" s="127"/>
      <c r="M17" s="269"/>
      <c r="N17" s="127"/>
      <c r="O17" s="269"/>
      <c r="P17" s="269"/>
      <c r="Q17" s="127"/>
      <c r="R17" s="127"/>
      <c r="S17" s="127"/>
      <c r="T17" s="127"/>
      <c r="U17" s="269"/>
      <c r="V17" s="127"/>
      <c r="W17" s="269"/>
      <c r="X17" s="269"/>
      <c r="Y17" s="127"/>
      <c r="Z17" s="127"/>
      <c r="AA17" s="127"/>
      <c r="AB17" s="127"/>
      <c r="AC17" s="127"/>
      <c r="AD17" s="127"/>
      <c r="AE17" s="274" t="s">
        <v>255</v>
      </c>
      <c r="AF17" s="275"/>
      <c r="AG17" s="275"/>
      <c r="AH17" s="275"/>
      <c r="AI17" s="275"/>
      <c r="AJ17" s="275"/>
      <c r="AK17" s="275"/>
      <c r="AL17" s="275"/>
      <c r="AM17" s="275"/>
      <c r="AN17" s="276"/>
      <c r="AO17" s="363">
        <f>$L34*$L36*$M44</f>
        <v>10106.152000000002</v>
      </c>
      <c r="AP17" s="364"/>
      <c r="AQ17" s="364"/>
      <c r="AR17" s="364"/>
      <c r="AS17" s="364"/>
      <c r="AT17" s="364"/>
      <c r="AU17" s="364"/>
      <c r="AV17" s="364"/>
      <c r="AW17" s="364"/>
      <c r="AX17" s="365"/>
      <c r="AY17" s="363">
        <f>$L35*$L36*$M44</f>
        <v>13591.032000000003</v>
      </c>
      <c r="AZ17" s="364"/>
      <c r="BA17" s="364"/>
      <c r="BB17" s="364"/>
      <c r="BC17" s="364"/>
      <c r="BD17" s="364"/>
      <c r="BE17" s="364"/>
      <c r="BF17" s="364"/>
      <c r="BG17" s="364"/>
      <c r="BH17" s="365"/>
    </row>
    <row r="18" spans="2:60" ht="19.5" customHeight="1" x14ac:dyDescent="0.25">
      <c r="C18" s="267" t="s">
        <v>243</v>
      </c>
      <c r="I18" s="26">
        <v>3</v>
      </c>
      <c r="AE18" s="277" t="s">
        <v>256</v>
      </c>
      <c r="AF18" s="278"/>
      <c r="AG18" s="278"/>
      <c r="AH18" s="278"/>
      <c r="AI18" s="278"/>
      <c r="AJ18" s="278"/>
      <c r="AK18" s="278"/>
      <c r="AL18" s="278"/>
      <c r="AM18" s="278"/>
      <c r="AN18" s="279"/>
      <c r="AO18" s="372">
        <f>$L36*$L37</f>
        <v>0</v>
      </c>
      <c r="AP18" s="373"/>
      <c r="AQ18" s="373"/>
      <c r="AR18" s="373"/>
      <c r="AS18" s="373"/>
      <c r="AT18" s="373"/>
      <c r="AU18" s="373"/>
      <c r="AV18" s="373"/>
      <c r="AW18" s="373"/>
      <c r="AX18" s="374"/>
      <c r="AY18" s="372">
        <f>$L36*$L37</f>
        <v>0</v>
      </c>
      <c r="AZ18" s="373"/>
      <c r="BA18" s="373"/>
      <c r="BB18" s="373"/>
      <c r="BC18" s="373"/>
      <c r="BD18" s="373"/>
      <c r="BE18" s="373"/>
      <c r="BF18" s="373"/>
      <c r="BG18" s="373"/>
      <c r="BH18" s="374"/>
    </row>
    <row r="19" spans="2:60" ht="19.5" customHeight="1" x14ac:dyDescent="0.25">
      <c r="C19" s="267" t="s">
        <v>244</v>
      </c>
      <c r="I19" s="26">
        <v>9</v>
      </c>
      <c r="AE19" s="277" t="s">
        <v>257</v>
      </c>
      <c r="AF19" s="278"/>
      <c r="AG19" s="278"/>
      <c r="AH19" s="278"/>
      <c r="AI19" s="278"/>
      <c r="AJ19" s="278"/>
      <c r="AK19" s="278"/>
      <c r="AL19" s="278"/>
      <c r="AM19" s="278"/>
      <c r="AN19" s="279"/>
      <c r="AO19" s="375">
        <f>$M48+$Q48+$U48</f>
        <v>14</v>
      </c>
      <c r="AP19" s="376"/>
      <c r="AQ19" s="376"/>
      <c r="AR19" s="376"/>
      <c r="AS19" s="376"/>
      <c r="AT19" s="376"/>
      <c r="AU19" s="376"/>
      <c r="AV19" s="376"/>
      <c r="AW19" s="376"/>
      <c r="AX19" s="377"/>
      <c r="AY19" s="375">
        <f>$M48+$Q48+$U48</f>
        <v>14</v>
      </c>
      <c r="AZ19" s="376"/>
      <c r="BA19" s="376"/>
      <c r="BB19" s="376"/>
      <c r="BC19" s="376"/>
      <c r="BD19" s="376"/>
      <c r="BE19" s="376"/>
      <c r="BF19" s="376"/>
      <c r="BG19" s="376"/>
      <c r="BH19" s="377"/>
    </row>
    <row r="20" spans="2:60" ht="19.5" customHeight="1" thickBot="1" x14ac:dyDescent="0.3">
      <c r="C20" s="125"/>
      <c r="AE20" s="280" t="s">
        <v>258</v>
      </c>
      <c r="AF20" s="281"/>
      <c r="AG20" s="281"/>
      <c r="AH20" s="281"/>
      <c r="AI20" s="281"/>
      <c r="AJ20" s="281"/>
      <c r="AK20" s="281"/>
      <c r="AL20" s="281"/>
      <c r="AM20" s="281"/>
      <c r="AN20" s="282"/>
      <c r="AO20" s="378">
        <f>$M48*$O48+$Q48*$S48+$U48*$W48</f>
        <v>112</v>
      </c>
      <c r="AP20" s="379"/>
      <c r="AQ20" s="379"/>
      <c r="AR20" s="379"/>
      <c r="AS20" s="379"/>
      <c r="AT20" s="379"/>
      <c r="AU20" s="379"/>
      <c r="AV20" s="379"/>
      <c r="AW20" s="379"/>
      <c r="AX20" s="380"/>
      <c r="AY20" s="378">
        <f>$M48*$O48+$Q48*$S48+$U48*$W48</f>
        <v>112</v>
      </c>
      <c r="AZ20" s="379"/>
      <c r="BA20" s="379"/>
      <c r="BB20" s="379"/>
      <c r="BC20" s="379"/>
      <c r="BD20" s="379"/>
      <c r="BE20" s="379"/>
      <c r="BF20" s="379"/>
      <c r="BG20" s="379"/>
      <c r="BH20" s="380"/>
    </row>
    <row r="21" spans="2:60" ht="19.5" customHeight="1" thickTop="1" x14ac:dyDescent="0.25">
      <c r="C21" s="384" t="s">
        <v>140</v>
      </c>
      <c r="D21" s="384"/>
      <c r="E21" s="384"/>
      <c r="F21" s="384"/>
      <c r="G21" s="384"/>
      <c r="H21" s="384"/>
      <c r="I21" s="385"/>
      <c r="J21" s="384" t="s">
        <v>132</v>
      </c>
      <c r="K21" s="384"/>
      <c r="L21" s="384"/>
      <c r="M21" s="384"/>
      <c r="N21" s="384"/>
      <c r="O21" s="384"/>
      <c r="P21" s="384"/>
      <c r="AE21" s="283" t="s">
        <v>259</v>
      </c>
      <c r="AF21" s="284"/>
      <c r="AG21" s="284"/>
      <c r="AH21" s="284"/>
      <c r="AI21" s="284"/>
      <c r="AJ21" s="284"/>
      <c r="AK21" s="284"/>
      <c r="AL21" s="284"/>
      <c r="AM21" s="284"/>
      <c r="AN21" s="285"/>
      <c r="AO21" s="369">
        <f>IF($M$44="",0,(($L$34/$M$43*($M48*$O48+$Q48*$S48+$U48*$W48))*AO18))</f>
        <v>0</v>
      </c>
      <c r="AP21" s="370"/>
      <c r="AQ21" s="370"/>
      <c r="AR21" s="370"/>
      <c r="AS21" s="370"/>
      <c r="AT21" s="370"/>
      <c r="AU21" s="370"/>
      <c r="AV21" s="370"/>
      <c r="AW21" s="370"/>
      <c r="AX21" s="371"/>
      <c r="AY21" s="369">
        <f>IF($M$44="",0,(($L$35/$M$43*($M48*$O48+$Q48*$S48+$U48*$W48))*AY18))</f>
        <v>0</v>
      </c>
      <c r="AZ21" s="370"/>
      <c r="BA21" s="370"/>
      <c r="BB21" s="370"/>
      <c r="BC21" s="370"/>
      <c r="BD21" s="370"/>
      <c r="BE21" s="370"/>
      <c r="BF21" s="370"/>
      <c r="BG21" s="370"/>
      <c r="BH21" s="371"/>
    </row>
    <row r="22" spans="2:60" ht="19.5" customHeight="1" x14ac:dyDescent="0.25">
      <c r="D22" s="230"/>
      <c r="E22" s="230"/>
      <c r="F22" s="230"/>
      <c r="G22" s="230"/>
      <c r="H22" s="230"/>
      <c r="I22" s="229"/>
      <c r="AE22" s="277" t="s">
        <v>260</v>
      </c>
      <c r="AF22" s="278"/>
      <c r="AG22" s="278"/>
      <c r="AH22" s="278"/>
      <c r="AI22" s="278"/>
      <c r="AJ22" s="278"/>
      <c r="AK22" s="278"/>
      <c r="AL22" s="278"/>
      <c r="AM22" s="278"/>
      <c r="AN22" s="279"/>
      <c r="AO22" s="372">
        <f>$L$36*$L$38</f>
        <v>4.9000000000000004</v>
      </c>
      <c r="AP22" s="373"/>
      <c r="AQ22" s="373"/>
      <c r="AR22" s="373"/>
      <c r="AS22" s="373"/>
      <c r="AT22" s="373"/>
      <c r="AU22" s="373"/>
      <c r="AV22" s="373"/>
      <c r="AW22" s="373"/>
      <c r="AX22" s="374"/>
      <c r="AY22" s="372">
        <f>$L$36*$L$38</f>
        <v>4.9000000000000004</v>
      </c>
      <c r="AZ22" s="373"/>
      <c r="BA22" s="373"/>
      <c r="BB22" s="373"/>
      <c r="BC22" s="373"/>
      <c r="BD22" s="373"/>
      <c r="BE22" s="373"/>
      <c r="BF22" s="373"/>
      <c r="BG22" s="373"/>
      <c r="BH22" s="374"/>
    </row>
    <row r="23" spans="2:60" ht="19.5" customHeight="1" x14ac:dyDescent="0.25">
      <c r="C23" s="232" t="s">
        <v>133</v>
      </c>
      <c r="D23" s="514" t="s">
        <v>166</v>
      </c>
      <c r="E23" s="514"/>
      <c r="F23" s="514"/>
      <c r="G23" s="514"/>
      <c r="H23" s="514"/>
      <c r="I23" s="515"/>
      <c r="J23" s="232" t="s">
        <v>133</v>
      </c>
      <c r="K23" s="383" t="s">
        <v>164</v>
      </c>
      <c r="L23" s="383"/>
      <c r="M23" s="383"/>
      <c r="N23" s="383"/>
      <c r="O23" s="383"/>
      <c r="P23" s="383"/>
      <c r="AE23" s="277" t="s">
        <v>261</v>
      </c>
      <c r="AF23" s="278"/>
      <c r="AG23" s="278"/>
      <c r="AH23" s="278"/>
      <c r="AI23" s="278"/>
      <c r="AJ23" s="278"/>
      <c r="AK23" s="278"/>
      <c r="AL23" s="278"/>
      <c r="AM23" s="278"/>
      <c r="AN23" s="279"/>
      <c r="AO23" s="375">
        <f>$M49+$Q49+$U49</f>
        <v>7</v>
      </c>
      <c r="AP23" s="376"/>
      <c r="AQ23" s="376"/>
      <c r="AR23" s="376"/>
      <c r="AS23" s="376"/>
      <c r="AT23" s="376"/>
      <c r="AU23" s="376"/>
      <c r="AV23" s="376"/>
      <c r="AW23" s="376"/>
      <c r="AX23" s="377"/>
      <c r="AY23" s="375">
        <f>$M49+$Q49+$U49</f>
        <v>7</v>
      </c>
      <c r="AZ23" s="376"/>
      <c r="BA23" s="376"/>
      <c r="BB23" s="376"/>
      <c r="BC23" s="376"/>
      <c r="BD23" s="376"/>
      <c r="BE23" s="376"/>
      <c r="BF23" s="376"/>
      <c r="BG23" s="376"/>
      <c r="BH23" s="377"/>
    </row>
    <row r="24" spans="2:60" ht="19.5" customHeight="1" thickBot="1" x14ac:dyDescent="0.3">
      <c r="C24" s="232" t="s">
        <v>134</v>
      </c>
      <c r="D24" s="381" t="s">
        <v>145</v>
      </c>
      <c r="E24" s="381"/>
      <c r="F24" s="381"/>
      <c r="G24" s="381"/>
      <c r="H24" s="381"/>
      <c r="I24" s="382"/>
      <c r="J24" s="232"/>
      <c r="K24" s="383"/>
      <c r="L24" s="383"/>
      <c r="M24" s="383"/>
      <c r="N24" s="383"/>
      <c r="O24" s="383"/>
      <c r="P24" s="383"/>
      <c r="AE24" s="280" t="s">
        <v>262</v>
      </c>
      <c r="AF24" s="281"/>
      <c r="AG24" s="281"/>
      <c r="AH24" s="281"/>
      <c r="AI24" s="281"/>
      <c r="AJ24" s="281"/>
      <c r="AK24" s="281"/>
      <c r="AL24" s="281"/>
      <c r="AM24" s="281"/>
      <c r="AN24" s="282"/>
      <c r="AO24" s="378">
        <f>$M49*$O49+$Q49*$S49+$U49*$W49</f>
        <v>56</v>
      </c>
      <c r="AP24" s="379"/>
      <c r="AQ24" s="379"/>
      <c r="AR24" s="379"/>
      <c r="AS24" s="379"/>
      <c r="AT24" s="379"/>
      <c r="AU24" s="379"/>
      <c r="AV24" s="379"/>
      <c r="AW24" s="379"/>
      <c r="AX24" s="380"/>
      <c r="AY24" s="378">
        <f>$M49*$O49+$Q49*$S49+$U49*$W49</f>
        <v>56</v>
      </c>
      <c r="AZ24" s="379"/>
      <c r="BA24" s="379"/>
      <c r="BB24" s="379"/>
      <c r="BC24" s="379"/>
      <c r="BD24" s="379"/>
      <c r="BE24" s="379"/>
      <c r="BF24" s="379"/>
      <c r="BG24" s="379"/>
      <c r="BH24" s="380"/>
    </row>
    <row r="25" spans="2:60" ht="19.5" customHeight="1" thickTop="1" x14ac:dyDescent="0.25">
      <c r="C25" s="232" t="s">
        <v>135</v>
      </c>
      <c r="D25" s="381" t="s">
        <v>169</v>
      </c>
      <c r="E25" s="381"/>
      <c r="F25" s="381"/>
      <c r="G25" s="381"/>
      <c r="H25" s="381"/>
      <c r="I25" s="382"/>
      <c r="J25" s="232"/>
      <c r="K25" s="383"/>
      <c r="L25" s="383"/>
      <c r="M25" s="383"/>
      <c r="N25" s="383"/>
      <c r="O25" s="383"/>
      <c r="P25" s="383"/>
      <c r="AE25" s="283" t="s">
        <v>263</v>
      </c>
      <c r="AF25" s="284"/>
      <c r="AG25" s="284"/>
      <c r="AH25" s="284"/>
      <c r="AI25" s="284"/>
      <c r="AJ25" s="284"/>
      <c r="AK25" s="284"/>
      <c r="AL25" s="284"/>
      <c r="AM25" s="284"/>
      <c r="AN25" s="285"/>
      <c r="AO25" s="369">
        <f>IF($M$44="",0,(($L$34/$M$43*($M49*$O49+$Q49*$S49+$U49*$W49))*AO22))</f>
        <v>884.17777777777792</v>
      </c>
      <c r="AP25" s="370"/>
      <c r="AQ25" s="370"/>
      <c r="AR25" s="370"/>
      <c r="AS25" s="370"/>
      <c r="AT25" s="370"/>
      <c r="AU25" s="370"/>
      <c r="AV25" s="370"/>
      <c r="AW25" s="370"/>
      <c r="AX25" s="371"/>
      <c r="AY25" s="369">
        <f>IF($M$44="",0,(($L$35/$M$43*($M49*$O49+$Q49*$S49+$U49*$W49))*AY22))</f>
        <v>1189.0666666666666</v>
      </c>
      <c r="AZ25" s="370"/>
      <c r="BA25" s="370"/>
      <c r="BB25" s="370"/>
      <c r="BC25" s="370"/>
      <c r="BD25" s="370"/>
      <c r="BE25" s="370"/>
      <c r="BF25" s="370"/>
      <c r="BG25" s="370"/>
      <c r="BH25" s="371"/>
    </row>
    <row r="26" spans="2:60" ht="19.5" customHeight="1" x14ac:dyDescent="0.25">
      <c r="C26" s="268"/>
      <c r="D26" s="381"/>
      <c r="E26" s="381"/>
      <c r="F26" s="381"/>
      <c r="G26" s="381"/>
      <c r="H26" s="381"/>
      <c r="I26" s="382"/>
      <c r="J26" s="232"/>
      <c r="K26" s="383"/>
      <c r="L26" s="383"/>
      <c r="M26" s="383"/>
      <c r="N26" s="383"/>
      <c r="O26" s="383"/>
      <c r="P26" s="383"/>
      <c r="AE26" s="277" t="s">
        <v>264</v>
      </c>
      <c r="AF26" s="278"/>
      <c r="AG26" s="278"/>
      <c r="AH26" s="278"/>
      <c r="AI26" s="278"/>
      <c r="AJ26" s="278"/>
      <c r="AK26" s="278"/>
      <c r="AL26" s="278"/>
      <c r="AM26" s="278"/>
      <c r="AN26" s="279"/>
      <c r="AO26" s="372">
        <f>$L36*$L39</f>
        <v>0</v>
      </c>
      <c r="AP26" s="373"/>
      <c r="AQ26" s="373"/>
      <c r="AR26" s="373"/>
      <c r="AS26" s="373"/>
      <c r="AT26" s="373"/>
      <c r="AU26" s="373"/>
      <c r="AV26" s="373"/>
      <c r="AW26" s="373"/>
      <c r="AX26" s="374"/>
      <c r="AY26" s="372">
        <f>$L36*$L39</f>
        <v>0</v>
      </c>
      <c r="AZ26" s="373"/>
      <c r="BA26" s="373"/>
      <c r="BB26" s="373"/>
      <c r="BC26" s="373"/>
      <c r="BD26" s="373"/>
      <c r="BE26" s="373"/>
      <c r="BF26" s="373"/>
      <c r="BG26" s="373"/>
      <c r="BH26" s="374"/>
    </row>
    <row r="27" spans="2:60" ht="19.5" customHeight="1" x14ac:dyDescent="0.25">
      <c r="C27" s="268"/>
      <c r="D27" s="270"/>
      <c r="E27" s="270"/>
      <c r="F27" s="270"/>
      <c r="G27" s="270"/>
      <c r="H27" s="270"/>
      <c r="I27" s="271"/>
      <c r="J27" s="232"/>
      <c r="K27" s="383"/>
      <c r="L27" s="383"/>
      <c r="M27" s="383"/>
      <c r="N27" s="383"/>
      <c r="O27" s="383"/>
      <c r="P27" s="383"/>
      <c r="AE27" s="277" t="s">
        <v>265</v>
      </c>
      <c r="AF27" s="278"/>
      <c r="AG27" s="278"/>
      <c r="AH27" s="278"/>
      <c r="AI27" s="278"/>
      <c r="AJ27" s="278"/>
      <c r="AK27" s="278"/>
      <c r="AL27" s="278"/>
      <c r="AM27" s="278"/>
      <c r="AN27" s="279"/>
      <c r="AO27" s="375">
        <f>$Q50</f>
        <v>5</v>
      </c>
      <c r="AP27" s="376"/>
      <c r="AQ27" s="376"/>
      <c r="AR27" s="376"/>
      <c r="AS27" s="376"/>
      <c r="AT27" s="376"/>
      <c r="AU27" s="376"/>
      <c r="AV27" s="376"/>
      <c r="AW27" s="376"/>
      <c r="AX27" s="377"/>
      <c r="AY27" s="375">
        <f>$Q50</f>
        <v>5</v>
      </c>
      <c r="AZ27" s="376"/>
      <c r="BA27" s="376"/>
      <c r="BB27" s="376"/>
      <c r="BC27" s="376"/>
      <c r="BD27" s="376"/>
      <c r="BE27" s="376"/>
      <c r="BF27" s="376"/>
      <c r="BG27" s="376"/>
      <c r="BH27" s="377"/>
    </row>
    <row r="28" spans="2:60" ht="19.5" customHeight="1" thickBot="1" x14ac:dyDescent="0.3">
      <c r="C28" s="268"/>
      <c r="D28" s="270"/>
      <c r="E28" s="270"/>
      <c r="F28" s="270"/>
      <c r="G28" s="270"/>
      <c r="H28" s="270"/>
      <c r="I28" s="271"/>
      <c r="J28" s="232" t="s">
        <v>134</v>
      </c>
      <c r="K28" s="383" t="s">
        <v>147</v>
      </c>
      <c r="L28" s="383"/>
      <c r="M28" s="383"/>
      <c r="N28" s="383"/>
      <c r="O28" s="383"/>
      <c r="P28" s="383"/>
      <c r="AE28" s="280" t="s">
        <v>266</v>
      </c>
      <c r="AF28" s="281"/>
      <c r="AG28" s="281"/>
      <c r="AH28" s="281"/>
      <c r="AI28" s="281"/>
      <c r="AJ28" s="281"/>
      <c r="AK28" s="281"/>
      <c r="AL28" s="281"/>
      <c r="AM28" s="281"/>
      <c r="AN28" s="282"/>
      <c r="AO28" s="378">
        <f>$Q47*$S47+$Q48*$S48+$Q49*$S49</f>
        <v>40</v>
      </c>
      <c r="AP28" s="379"/>
      <c r="AQ28" s="379"/>
      <c r="AR28" s="379"/>
      <c r="AS28" s="379"/>
      <c r="AT28" s="379"/>
      <c r="AU28" s="379"/>
      <c r="AV28" s="379"/>
      <c r="AW28" s="379"/>
      <c r="AX28" s="380"/>
      <c r="AY28" s="378">
        <f>$Q47*$S47+$Q48*$S48+$Q49*$S49</f>
        <v>40</v>
      </c>
      <c r="AZ28" s="379"/>
      <c r="BA28" s="379"/>
      <c r="BB28" s="379"/>
      <c r="BC28" s="379"/>
      <c r="BD28" s="379"/>
      <c r="BE28" s="379"/>
      <c r="BF28" s="379"/>
      <c r="BG28" s="379"/>
      <c r="BH28" s="380"/>
    </row>
    <row r="29" spans="2:60" ht="19.5" customHeight="1" thickTop="1" x14ac:dyDescent="0.25">
      <c r="C29" s="268"/>
      <c r="D29" s="270"/>
      <c r="E29" s="270"/>
      <c r="F29" s="270"/>
      <c r="G29" s="270"/>
      <c r="H29" s="270"/>
      <c r="I29" s="271"/>
      <c r="J29" s="232"/>
      <c r="K29" s="383"/>
      <c r="L29" s="383"/>
      <c r="M29" s="383"/>
      <c r="N29" s="383"/>
      <c r="O29" s="383"/>
      <c r="P29" s="383"/>
      <c r="AE29" s="283" t="s">
        <v>267</v>
      </c>
      <c r="AF29" s="284"/>
      <c r="AG29" s="284"/>
      <c r="AH29" s="284"/>
      <c r="AI29" s="284"/>
      <c r="AJ29" s="284"/>
      <c r="AK29" s="284"/>
      <c r="AL29" s="284"/>
      <c r="AM29" s="284"/>
      <c r="AN29" s="285"/>
      <c r="AO29" s="369">
        <f>IF($M$44="",0,(($L$34/$M$43*($Q47*$S47+$Q48*$S48+$Q49*$S49))*AO26))</f>
        <v>0</v>
      </c>
      <c r="AP29" s="370"/>
      <c r="AQ29" s="370"/>
      <c r="AR29" s="370"/>
      <c r="AS29" s="370"/>
      <c r="AT29" s="370"/>
      <c r="AU29" s="370"/>
      <c r="AV29" s="370"/>
      <c r="AW29" s="370"/>
      <c r="AX29" s="371"/>
      <c r="AY29" s="369">
        <f>IF($M$44="",0,(($L$35/$M$43*($Q47*$S47+$Q48*$S48+$Q49*$S49))*AY26))</f>
        <v>0</v>
      </c>
      <c r="AZ29" s="370"/>
      <c r="BA29" s="370"/>
      <c r="BB29" s="370"/>
      <c r="BC29" s="370"/>
      <c r="BD29" s="370"/>
      <c r="BE29" s="370"/>
      <c r="BF29" s="370"/>
      <c r="BG29" s="370"/>
      <c r="BH29" s="371"/>
    </row>
    <row r="30" spans="2:60" ht="19.5" customHeight="1" x14ac:dyDescent="0.25">
      <c r="C30" s="268"/>
      <c r="D30" s="270"/>
      <c r="E30" s="270"/>
      <c r="F30" s="270"/>
      <c r="G30" s="270"/>
      <c r="H30" s="270"/>
      <c r="I30" s="271"/>
      <c r="J30" s="268"/>
      <c r="K30" s="383"/>
      <c r="L30" s="383"/>
      <c r="M30" s="383"/>
      <c r="N30" s="383"/>
      <c r="O30" s="383"/>
      <c r="P30" s="383"/>
      <c r="AE30" s="277" t="s">
        <v>268</v>
      </c>
      <c r="AF30" s="278"/>
      <c r="AG30" s="278"/>
      <c r="AH30" s="278"/>
      <c r="AI30" s="278"/>
      <c r="AJ30" s="278"/>
      <c r="AK30" s="278"/>
      <c r="AL30" s="278"/>
      <c r="AM30" s="278"/>
      <c r="AN30" s="279"/>
      <c r="AO30" s="372">
        <f>$L36*$L40</f>
        <v>9.8000000000000007</v>
      </c>
      <c r="AP30" s="373"/>
      <c r="AQ30" s="373"/>
      <c r="AR30" s="373"/>
      <c r="AS30" s="373"/>
      <c r="AT30" s="373"/>
      <c r="AU30" s="373"/>
      <c r="AV30" s="373"/>
      <c r="AW30" s="373"/>
      <c r="AX30" s="374"/>
      <c r="AY30" s="372">
        <f>$L36*$L40</f>
        <v>9.8000000000000007</v>
      </c>
      <c r="AZ30" s="373"/>
      <c r="BA30" s="373"/>
      <c r="BB30" s="373"/>
      <c r="BC30" s="373"/>
      <c r="BD30" s="373"/>
      <c r="BE30" s="373"/>
      <c r="BF30" s="373"/>
      <c r="BG30" s="373"/>
      <c r="BH30" s="374"/>
    </row>
    <row r="31" spans="2:60" ht="19.5" customHeight="1" x14ac:dyDescent="0.25">
      <c r="C31" s="268"/>
      <c r="D31" s="268"/>
      <c r="E31" s="268"/>
      <c r="F31" s="268"/>
      <c r="G31" s="268"/>
      <c r="H31" s="268"/>
      <c r="I31" s="268"/>
      <c r="J31" s="268"/>
      <c r="K31" s="268"/>
      <c r="L31" s="268"/>
      <c r="M31" s="268"/>
      <c r="N31" s="268"/>
      <c r="O31" s="268"/>
      <c r="P31" s="268"/>
      <c r="AE31" s="277" t="s">
        <v>269</v>
      </c>
      <c r="AF31" s="278"/>
      <c r="AG31" s="278"/>
      <c r="AH31" s="278"/>
      <c r="AI31" s="278"/>
      <c r="AJ31" s="278"/>
      <c r="AK31" s="278"/>
      <c r="AL31" s="278"/>
      <c r="AM31" s="278"/>
      <c r="AN31" s="279"/>
      <c r="AO31" s="375">
        <f>$U50</f>
        <v>5</v>
      </c>
      <c r="AP31" s="376"/>
      <c r="AQ31" s="376"/>
      <c r="AR31" s="376"/>
      <c r="AS31" s="376"/>
      <c r="AT31" s="376"/>
      <c r="AU31" s="376"/>
      <c r="AV31" s="376"/>
      <c r="AW31" s="376"/>
      <c r="AX31" s="377"/>
      <c r="AY31" s="375">
        <f>$U50</f>
        <v>5</v>
      </c>
      <c r="AZ31" s="376"/>
      <c r="BA31" s="376"/>
      <c r="BB31" s="376"/>
      <c r="BC31" s="376"/>
      <c r="BD31" s="376"/>
      <c r="BE31" s="376"/>
      <c r="BF31" s="376"/>
      <c r="BG31" s="376"/>
      <c r="BH31" s="377"/>
    </row>
    <row r="32" spans="2:60" ht="19.5" customHeight="1" thickBot="1" x14ac:dyDescent="0.3">
      <c r="C32" s="261" t="s">
        <v>281</v>
      </c>
      <c r="D32" s="265"/>
      <c r="E32" s="265"/>
      <c r="F32" s="265"/>
      <c r="G32" s="265"/>
      <c r="H32" s="265"/>
      <c r="I32" s="265"/>
      <c r="J32" s="268"/>
      <c r="K32" s="268"/>
      <c r="L32" s="268"/>
      <c r="M32" s="268"/>
      <c r="N32" s="268"/>
      <c r="O32" s="268"/>
      <c r="P32" s="268"/>
      <c r="AE32" s="280" t="s">
        <v>270</v>
      </c>
      <c r="AF32" s="281"/>
      <c r="AG32" s="281"/>
      <c r="AH32" s="281"/>
      <c r="AI32" s="281"/>
      <c r="AJ32" s="281"/>
      <c r="AK32" s="281"/>
      <c r="AL32" s="281"/>
      <c r="AM32" s="281"/>
      <c r="AN32" s="282"/>
      <c r="AO32" s="378">
        <f>$U47*$W47+$U48*$W48+$U49*$W49</f>
        <v>40</v>
      </c>
      <c r="AP32" s="379"/>
      <c r="AQ32" s="379"/>
      <c r="AR32" s="379"/>
      <c r="AS32" s="379"/>
      <c r="AT32" s="379"/>
      <c r="AU32" s="379"/>
      <c r="AV32" s="379"/>
      <c r="AW32" s="379"/>
      <c r="AX32" s="380"/>
      <c r="AY32" s="378">
        <f>$U47*$W47+$U48*$W48+$U49*$W49</f>
        <v>40</v>
      </c>
      <c r="AZ32" s="379"/>
      <c r="BA32" s="379"/>
      <c r="BB32" s="379"/>
      <c r="BC32" s="379"/>
      <c r="BD32" s="379"/>
      <c r="BE32" s="379"/>
      <c r="BF32" s="379"/>
      <c r="BG32" s="379"/>
      <c r="BH32" s="380"/>
    </row>
    <row r="33" spans="3:60" ht="19.5" customHeight="1" thickTop="1" thickBot="1" x14ac:dyDescent="0.3">
      <c r="C33" s="268"/>
      <c r="D33" s="268"/>
      <c r="E33" s="268"/>
      <c r="F33" s="268"/>
      <c r="G33" s="268"/>
      <c r="H33" s="268"/>
      <c r="I33" s="268"/>
      <c r="J33" s="268"/>
      <c r="K33" s="268"/>
      <c r="L33" s="268"/>
      <c r="M33" s="268"/>
      <c r="N33" s="268"/>
      <c r="O33" s="268"/>
      <c r="P33" s="268"/>
      <c r="AE33" s="286" t="s">
        <v>271</v>
      </c>
      <c r="AF33" s="287"/>
      <c r="AG33" s="287"/>
      <c r="AH33" s="287"/>
      <c r="AI33" s="287"/>
      <c r="AJ33" s="287"/>
      <c r="AK33" s="287"/>
      <c r="AL33" s="287"/>
      <c r="AM33" s="287"/>
      <c r="AN33" s="288"/>
      <c r="AO33" s="392">
        <f>IF($M$44="",0,(($L$34/$M$43*($U47*$W47+$U48*$W48+$U49*$W49))*AO30))</f>
        <v>1263.1111111111111</v>
      </c>
      <c r="AP33" s="393"/>
      <c r="AQ33" s="393"/>
      <c r="AR33" s="393"/>
      <c r="AS33" s="393"/>
      <c r="AT33" s="393"/>
      <c r="AU33" s="393"/>
      <c r="AV33" s="393"/>
      <c r="AW33" s="393"/>
      <c r="AX33" s="394"/>
      <c r="AY33" s="392">
        <f>IF($M$44="",0,(($L$35/$M$43*($U47*$W47+$U48*$W48+$U49*$W49))*AY30))</f>
        <v>1698.6666666666665</v>
      </c>
      <c r="AZ33" s="393"/>
      <c r="BA33" s="393"/>
      <c r="BB33" s="393"/>
      <c r="BC33" s="393"/>
      <c r="BD33" s="393"/>
      <c r="BE33" s="393"/>
      <c r="BF33" s="393"/>
      <c r="BG33" s="393"/>
      <c r="BH33" s="394"/>
    </row>
    <row r="34" spans="3:60" ht="19.5" customHeight="1" thickTop="1" x14ac:dyDescent="0.25">
      <c r="C34" s="503" t="s">
        <v>279</v>
      </c>
      <c r="D34" s="503"/>
      <c r="E34" s="503"/>
      <c r="F34" s="503"/>
      <c r="G34" s="503"/>
      <c r="H34" s="503"/>
      <c r="I34" s="503"/>
      <c r="J34" s="503"/>
      <c r="K34" s="503"/>
      <c r="L34" s="452">
        <f>Schichtplanrechner!$K$18</f>
        <v>29</v>
      </c>
      <c r="M34" s="453"/>
      <c r="N34" s="454"/>
      <c r="O34" s="268"/>
      <c r="AE34" s="283" t="s">
        <v>272</v>
      </c>
      <c r="AF34" s="284"/>
      <c r="AG34" s="284"/>
      <c r="AH34" s="284"/>
      <c r="AI34" s="284"/>
      <c r="AJ34" s="284"/>
      <c r="AK34" s="284"/>
      <c r="AL34" s="284"/>
      <c r="AM34" s="284"/>
      <c r="AN34" s="285"/>
      <c r="AO34" s="369">
        <f>AO17+AO21+AO25+AO29+AO33</f>
        <v>12253.440888888892</v>
      </c>
      <c r="AP34" s="370"/>
      <c r="AQ34" s="370"/>
      <c r="AR34" s="370"/>
      <c r="AS34" s="370"/>
      <c r="AT34" s="370"/>
      <c r="AU34" s="370"/>
      <c r="AV34" s="370"/>
      <c r="AW34" s="370"/>
      <c r="AX34" s="371"/>
      <c r="AY34" s="369">
        <f>AY17+AY21+AY25+AY29+AY33</f>
        <v>16478.765333333336</v>
      </c>
      <c r="AZ34" s="370"/>
      <c r="BA34" s="370"/>
      <c r="BB34" s="370"/>
      <c r="BC34" s="370"/>
      <c r="BD34" s="370"/>
      <c r="BE34" s="370"/>
      <c r="BF34" s="370"/>
      <c r="BG34" s="370"/>
      <c r="BH34" s="371"/>
    </row>
    <row r="35" spans="3:60" ht="19.5" customHeight="1" x14ac:dyDescent="0.25">
      <c r="C35" s="493" t="s">
        <v>280</v>
      </c>
      <c r="D35" s="493"/>
      <c r="E35" s="493"/>
      <c r="F35" s="493"/>
      <c r="G35" s="493"/>
      <c r="H35" s="493"/>
      <c r="I35" s="493"/>
      <c r="J35" s="493"/>
      <c r="K35" s="493"/>
      <c r="L35" s="458">
        <f>Schichtplanrechner!$P$17</f>
        <v>39</v>
      </c>
      <c r="M35" s="459"/>
      <c r="N35" s="460"/>
      <c r="O35" s="268"/>
      <c r="AE35" s="289" t="s">
        <v>273</v>
      </c>
      <c r="AF35" s="290"/>
      <c r="AG35" s="290"/>
      <c r="AH35" s="290"/>
      <c r="AI35" s="290"/>
      <c r="AJ35" s="290"/>
      <c r="AK35" s="290"/>
      <c r="AL35" s="290"/>
      <c r="AM35" s="290"/>
      <c r="AN35" s="291"/>
      <c r="AO35" s="407">
        <f>AO34*13</f>
        <v>159294.7315555556</v>
      </c>
      <c r="AP35" s="408"/>
      <c r="AQ35" s="408"/>
      <c r="AR35" s="408"/>
      <c r="AS35" s="408"/>
      <c r="AT35" s="408"/>
      <c r="AU35" s="408"/>
      <c r="AV35" s="408"/>
      <c r="AW35" s="408"/>
      <c r="AX35" s="409"/>
      <c r="AY35" s="407">
        <f>AY34*13</f>
        <v>214223.94933333338</v>
      </c>
      <c r="AZ35" s="408"/>
      <c r="BA35" s="408"/>
      <c r="BB35" s="408"/>
      <c r="BC35" s="408"/>
      <c r="BD35" s="408"/>
      <c r="BE35" s="408"/>
      <c r="BF35" s="408"/>
      <c r="BG35" s="408"/>
      <c r="BH35" s="409"/>
    </row>
    <row r="36" spans="3:60" ht="19.5" customHeight="1" thickBot="1" x14ac:dyDescent="0.3">
      <c r="C36" s="491" t="s">
        <v>246</v>
      </c>
      <c r="D36" s="491"/>
      <c r="E36" s="491"/>
      <c r="F36" s="491"/>
      <c r="G36" s="491"/>
      <c r="H36" s="491"/>
      <c r="I36" s="491"/>
      <c r="J36" s="491"/>
      <c r="K36" s="491"/>
      <c r="L36" s="389">
        <f>Schichtplanrechner!$P$23</f>
        <v>9.8000000000000007</v>
      </c>
      <c r="M36" s="390"/>
      <c r="N36" s="391"/>
      <c r="O36" s="268"/>
      <c r="AE36" s="292" t="s">
        <v>274</v>
      </c>
      <c r="AF36" s="293"/>
      <c r="AG36" s="293"/>
      <c r="AH36" s="293"/>
      <c r="AI36" s="293"/>
      <c r="AJ36" s="293"/>
      <c r="AK36" s="293"/>
      <c r="AL36" s="293"/>
      <c r="AM36" s="293"/>
      <c r="AN36" s="294"/>
      <c r="AO36" s="395">
        <f>AO35*4</f>
        <v>637178.92622222239</v>
      </c>
      <c r="AP36" s="396"/>
      <c r="AQ36" s="396"/>
      <c r="AR36" s="396"/>
      <c r="AS36" s="396"/>
      <c r="AT36" s="396"/>
      <c r="AU36" s="396"/>
      <c r="AV36" s="396"/>
      <c r="AW36" s="396"/>
      <c r="AX36" s="397"/>
      <c r="AY36" s="395">
        <f>AY35*4</f>
        <v>856895.79733333352</v>
      </c>
      <c r="AZ36" s="396"/>
      <c r="BA36" s="396"/>
      <c r="BB36" s="396"/>
      <c r="BC36" s="396"/>
      <c r="BD36" s="396"/>
      <c r="BE36" s="396"/>
      <c r="BF36" s="396"/>
      <c r="BG36" s="396"/>
      <c r="BH36" s="397"/>
    </row>
    <row r="37" spans="3:60" ht="19.5" customHeight="1" x14ac:dyDescent="0.25">
      <c r="C37" s="491" t="s">
        <v>247</v>
      </c>
      <c r="D37" s="491"/>
      <c r="E37" s="491"/>
      <c r="F37" s="491"/>
      <c r="G37" s="491"/>
      <c r="H37" s="491"/>
      <c r="I37" s="491"/>
      <c r="J37" s="491"/>
      <c r="K37" s="491"/>
      <c r="L37" s="404">
        <f>Schichtplanrechner!$P$24</f>
        <v>0</v>
      </c>
      <c r="M37" s="405"/>
      <c r="N37" s="406"/>
      <c r="O37" s="268"/>
    </row>
    <row r="38" spans="3:60" ht="19.5" customHeight="1" x14ac:dyDescent="0.25">
      <c r="C38" s="491" t="s">
        <v>248</v>
      </c>
      <c r="D38" s="491"/>
      <c r="E38" s="491"/>
      <c r="F38" s="491"/>
      <c r="G38" s="491"/>
      <c r="H38" s="491"/>
      <c r="I38" s="491"/>
      <c r="J38" s="491"/>
      <c r="K38" s="491"/>
      <c r="L38" s="404">
        <f>Schichtplanrechner!$P$25</f>
        <v>0.5</v>
      </c>
      <c r="M38" s="405"/>
      <c r="N38" s="406"/>
      <c r="O38" s="268"/>
    </row>
    <row r="39" spans="3:60" ht="19.5" customHeight="1" x14ac:dyDescent="0.25">
      <c r="C39" s="491" t="s">
        <v>249</v>
      </c>
      <c r="D39" s="491"/>
      <c r="E39" s="491"/>
      <c r="F39" s="491"/>
      <c r="G39" s="491"/>
      <c r="H39" s="491"/>
      <c r="I39" s="491"/>
      <c r="J39" s="491"/>
      <c r="K39" s="491"/>
      <c r="L39" s="404">
        <f>Schichtplanrechner!$P$26</f>
        <v>0</v>
      </c>
      <c r="M39" s="405"/>
      <c r="N39" s="406"/>
    </row>
    <row r="40" spans="3:60" ht="19.5" customHeight="1" thickBot="1" x14ac:dyDescent="0.3">
      <c r="C40" s="492" t="s">
        <v>250</v>
      </c>
      <c r="D40" s="492"/>
      <c r="E40" s="492"/>
      <c r="F40" s="492"/>
      <c r="G40" s="492"/>
      <c r="H40" s="492"/>
      <c r="I40" s="492"/>
      <c r="J40" s="492"/>
      <c r="K40" s="492"/>
      <c r="L40" s="401">
        <f>Schichtplanrechner!$P$27</f>
        <v>1</v>
      </c>
      <c r="M40" s="402"/>
      <c r="N40" s="403"/>
    </row>
    <row r="41" spans="3:60" ht="19.5" customHeight="1" x14ac:dyDescent="0.25"/>
    <row r="42" spans="3:60" ht="19.5" customHeight="1" thickBot="1" x14ac:dyDescent="0.3">
      <c r="C42" s="245"/>
      <c r="D42" s="8"/>
      <c r="E42" s="8"/>
      <c r="F42" s="8"/>
      <c r="G42" s="8"/>
      <c r="H42" s="8"/>
      <c r="I42" s="8"/>
    </row>
    <row r="43" spans="3:60" ht="19.5" customHeight="1" x14ac:dyDescent="0.25">
      <c r="C43" s="486" t="s">
        <v>244</v>
      </c>
      <c r="D43" s="487"/>
      <c r="E43" s="487"/>
      <c r="F43" s="487"/>
      <c r="G43" s="487"/>
      <c r="H43" s="487"/>
      <c r="I43" s="487"/>
      <c r="J43" s="487"/>
      <c r="K43" s="487"/>
      <c r="L43" s="487"/>
      <c r="M43" s="449">
        <f>I19</f>
        <v>9</v>
      </c>
      <c r="N43" s="450"/>
      <c r="O43" s="450"/>
      <c r="P43" s="450"/>
      <c r="Q43" s="450"/>
      <c r="R43" s="450"/>
      <c r="S43" s="450"/>
      <c r="T43" s="450"/>
      <c r="U43" s="450"/>
      <c r="V43" s="450"/>
      <c r="W43" s="450"/>
      <c r="X43" s="451"/>
    </row>
    <row r="44" spans="3:60" ht="19.5" customHeight="1" x14ac:dyDescent="0.25">
      <c r="C44" s="488" t="s">
        <v>251</v>
      </c>
      <c r="D44" s="489"/>
      <c r="E44" s="489"/>
      <c r="F44" s="489"/>
      <c r="G44" s="489"/>
      <c r="H44" s="489"/>
      <c r="I44" s="489"/>
      <c r="J44" s="489"/>
      <c r="K44" s="489"/>
      <c r="L44" s="490"/>
      <c r="M44" s="494">
        <f>I17</f>
        <v>35.56</v>
      </c>
      <c r="N44" s="495"/>
      <c r="O44" s="495"/>
      <c r="P44" s="495"/>
      <c r="Q44" s="495"/>
      <c r="R44" s="495"/>
      <c r="S44" s="495"/>
      <c r="T44" s="495"/>
      <c r="U44" s="495"/>
      <c r="V44" s="495"/>
      <c r="W44" s="495"/>
      <c r="X44" s="496"/>
    </row>
    <row r="45" spans="3:60" ht="19.5" customHeight="1" thickBot="1" x14ac:dyDescent="0.3">
      <c r="C45" s="417" t="s">
        <v>283</v>
      </c>
      <c r="D45" s="418"/>
      <c r="E45" s="418"/>
      <c r="F45" s="418"/>
      <c r="G45" s="418"/>
      <c r="H45" s="418"/>
      <c r="I45" s="418"/>
      <c r="J45" s="418"/>
      <c r="K45" s="418"/>
      <c r="L45" s="418"/>
      <c r="M45" s="446" t="s">
        <v>252</v>
      </c>
      <c r="N45" s="447"/>
      <c r="O45" s="447"/>
      <c r="P45" s="448"/>
      <c r="Q45" s="446" t="s">
        <v>32</v>
      </c>
      <c r="R45" s="447"/>
      <c r="S45" s="447"/>
      <c r="T45" s="448"/>
      <c r="U45" s="446" t="s">
        <v>33</v>
      </c>
      <c r="V45" s="447"/>
      <c r="W45" s="447"/>
      <c r="X45" s="448"/>
    </row>
    <row r="46" spans="3:60" ht="19.5" customHeight="1" thickBot="1" x14ac:dyDescent="0.3">
      <c r="C46" s="424"/>
      <c r="D46" s="425"/>
      <c r="E46" s="425"/>
      <c r="F46" s="425"/>
      <c r="G46" s="425"/>
      <c r="H46" s="425"/>
      <c r="I46" s="425"/>
      <c r="J46" s="425"/>
      <c r="K46" s="425"/>
      <c r="L46" s="425"/>
      <c r="M46" s="497" t="s">
        <v>253</v>
      </c>
      <c r="N46" s="498"/>
      <c r="O46" s="498" t="s">
        <v>254</v>
      </c>
      <c r="P46" s="422"/>
      <c r="Q46" s="497" t="s">
        <v>253</v>
      </c>
      <c r="R46" s="498"/>
      <c r="S46" s="498" t="s">
        <v>254</v>
      </c>
      <c r="T46" s="422"/>
      <c r="U46" s="497" t="s">
        <v>253</v>
      </c>
      <c r="V46" s="498"/>
      <c r="W46" s="498" t="s">
        <v>254</v>
      </c>
      <c r="X46" s="499"/>
    </row>
    <row r="47" spans="3:60" ht="19.5" customHeight="1" x14ac:dyDescent="0.25">
      <c r="C47" s="504" t="s">
        <v>0</v>
      </c>
      <c r="D47" s="505"/>
      <c r="E47" s="505"/>
      <c r="F47" s="505"/>
      <c r="G47" s="505"/>
      <c r="H47" s="505"/>
      <c r="I47" s="505"/>
      <c r="J47" s="505"/>
      <c r="K47" s="505"/>
      <c r="L47" s="506"/>
      <c r="M47" s="507">
        <v>15</v>
      </c>
      <c r="N47" s="508"/>
      <c r="O47" s="508">
        <v>8</v>
      </c>
      <c r="P47" s="509"/>
      <c r="Q47" s="507">
        <v>2</v>
      </c>
      <c r="R47" s="508"/>
      <c r="S47" s="508">
        <v>8</v>
      </c>
      <c r="T47" s="509"/>
      <c r="U47" s="507">
        <v>2</v>
      </c>
      <c r="V47" s="508"/>
      <c r="W47" s="508">
        <v>8</v>
      </c>
      <c r="X47" s="510"/>
    </row>
    <row r="48" spans="3:60" ht="19.5" customHeight="1" x14ac:dyDescent="0.25">
      <c r="C48" s="386" t="s">
        <v>1</v>
      </c>
      <c r="D48" s="387"/>
      <c r="E48" s="387"/>
      <c r="F48" s="387"/>
      <c r="G48" s="387"/>
      <c r="H48" s="387"/>
      <c r="I48" s="387"/>
      <c r="J48" s="387"/>
      <c r="K48" s="387"/>
      <c r="L48" s="388"/>
      <c r="M48" s="500">
        <v>10</v>
      </c>
      <c r="N48" s="501"/>
      <c r="O48" s="501">
        <v>8</v>
      </c>
      <c r="P48" s="484"/>
      <c r="Q48" s="500">
        <v>2</v>
      </c>
      <c r="R48" s="501"/>
      <c r="S48" s="501">
        <v>8</v>
      </c>
      <c r="T48" s="484"/>
      <c r="U48" s="500">
        <v>2</v>
      </c>
      <c r="V48" s="501"/>
      <c r="W48" s="501">
        <v>8</v>
      </c>
      <c r="X48" s="502"/>
    </row>
    <row r="49" spans="3:24" ht="19.5" customHeight="1" thickBot="1" x14ac:dyDescent="0.3">
      <c r="C49" s="398" t="s">
        <v>2</v>
      </c>
      <c r="D49" s="399"/>
      <c r="E49" s="399"/>
      <c r="F49" s="399"/>
      <c r="G49" s="399"/>
      <c r="H49" s="399"/>
      <c r="I49" s="399"/>
      <c r="J49" s="399"/>
      <c r="K49" s="399"/>
      <c r="L49" s="400"/>
      <c r="M49" s="476">
        <v>5</v>
      </c>
      <c r="N49" s="477"/>
      <c r="O49" s="477">
        <v>8</v>
      </c>
      <c r="P49" s="462"/>
      <c r="Q49" s="476">
        <v>1</v>
      </c>
      <c r="R49" s="477"/>
      <c r="S49" s="477">
        <v>8</v>
      </c>
      <c r="T49" s="462"/>
      <c r="U49" s="476">
        <v>1</v>
      </c>
      <c r="V49" s="477"/>
      <c r="W49" s="477">
        <v>8</v>
      </c>
      <c r="X49" s="478"/>
    </row>
    <row r="50" spans="3:24" ht="19.5" customHeight="1" thickBot="1" x14ac:dyDescent="0.3">
      <c r="C50" s="511" t="s">
        <v>275</v>
      </c>
      <c r="D50" s="512"/>
      <c r="E50" s="512"/>
      <c r="F50" s="512"/>
      <c r="G50" s="512"/>
      <c r="H50" s="512"/>
      <c r="I50" s="512"/>
      <c r="J50" s="512"/>
      <c r="K50" s="512"/>
      <c r="L50" s="513"/>
      <c r="M50" s="481">
        <f>SUM(M47:N49)</f>
        <v>30</v>
      </c>
      <c r="N50" s="479"/>
      <c r="O50" s="479">
        <f>SUM(O47:P49)</f>
        <v>24</v>
      </c>
      <c r="P50" s="480"/>
      <c r="Q50" s="481">
        <f>SUM(Q47:R49)</f>
        <v>5</v>
      </c>
      <c r="R50" s="479"/>
      <c r="S50" s="479">
        <f>SUM(S47:T49)</f>
        <v>24</v>
      </c>
      <c r="T50" s="480"/>
      <c r="U50" s="481">
        <f>SUM(U47:V49)</f>
        <v>5</v>
      </c>
      <c r="V50" s="479"/>
      <c r="W50" s="479">
        <f>SUM(W47:X49)</f>
        <v>24</v>
      </c>
      <c r="X50" s="482"/>
    </row>
  </sheetData>
  <customSheetViews>
    <customSheetView guid="{585B02F6-D04E-40B0-9C3D-EA9FC2F8BE0E}" scale="85" showGridLines="0" topLeftCell="A9">
      <selection activeCell="BZ19" sqref="BZ19"/>
      <pageMargins left="0.7" right="0.7" top="0.78740157499999996" bottom="0.78740157499999996" header="0.3" footer="0.3"/>
    </customSheetView>
    <customSheetView guid="{A3C78327-8DE4-4FA3-9639-BE4895212F26}" scale="85" showGridLines="0" topLeftCell="A9">
      <selection activeCell="BZ19" sqref="BZ19"/>
      <pageMargins left="0.7" right="0.7" top="0.78740157499999996" bottom="0.78740157499999996" header="0.3" footer="0.3"/>
    </customSheetView>
  </customSheetViews>
  <mergeCells count="115">
    <mergeCell ref="C21:I21"/>
    <mergeCell ref="J21:P21"/>
    <mergeCell ref="D25:I26"/>
    <mergeCell ref="K23:P27"/>
    <mergeCell ref="C17:H17"/>
    <mergeCell ref="I17:J17"/>
    <mergeCell ref="C3:I3"/>
    <mergeCell ref="J3:P3"/>
    <mergeCell ref="Q3:W3"/>
    <mergeCell ref="X3:AD3"/>
    <mergeCell ref="AE3:AK3"/>
    <mergeCell ref="AO17:AX17"/>
    <mergeCell ref="AY17:BH17"/>
    <mergeCell ref="AO18:AX18"/>
    <mergeCell ref="AY18:BH18"/>
    <mergeCell ref="AO19:AX19"/>
    <mergeCell ref="AY19:BH19"/>
    <mergeCell ref="AO20:AX20"/>
    <mergeCell ref="AY20:BH20"/>
    <mergeCell ref="AL3:AR3"/>
    <mergeCell ref="AS3:AY3"/>
    <mergeCell ref="AZ3:BF3"/>
    <mergeCell ref="BG3:BM3"/>
    <mergeCell ref="AO25:AX25"/>
    <mergeCell ref="AY25:BH25"/>
    <mergeCell ref="AO26:AX26"/>
    <mergeCell ref="AY26:BH26"/>
    <mergeCell ref="AO27:AX27"/>
    <mergeCell ref="AY27:BH27"/>
    <mergeCell ref="AO28:AX28"/>
    <mergeCell ref="AY28:BH28"/>
    <mergeCell ref="AO21:AX21"/>
    <mergeCell ref="AY21:BH21"/>
    <mergeCell ref="AO22:AX22"/>
    <mergeCell ref="AY22:BH22"/>
    <mergeCell ref="AO23:AX23"/>
    <mergeCell ref="AY23:BH23"/>
    <mergeCell ref="AO24:AX24"/>
    <mergeCell ref="AY24:BH24"/>
    <mergeCell ref="AO31:AX31"/>
    <mergeCell ref="AY31:BH31"/>
    <mergeCell ref="AO32:AX32"/>
    <mergeCell ref="AY32:BH32"/>
    <mergeCell ref="AO33:AX33"/>
    <mergeCell ref="AY33:BH33"/>
    <mergeCell ref="AO29:AX29"/>
    <mergeCell ref="AY29:BH29"/>
    <mergeCell ref="AO30:AX30"/>
    <mergeCell ref="AY30:BH30"/>
    <mergeCell ref="C36:K36"/>
    <mergeCell ref="L36:N36"/>
    <mergeCell ref="AO36:AX36"/>
    <mergeCell ref="AY36:BH36"/>
    <mergeCell ref="C37:K37"/>
    <mergeCell ref="L37:N37"/>
    <mergeCell ref="C34:K34"/>
    <mergeCell ref="L34:N34"/>
    <mergeCell ref="AO34:AX34"/>
    <mergeCell ref="AY34:BH34"/>
    <mergeCell ref="C35:K35"/>
    <mergeCell ref="L35:N35"/>
    <mergeCell ref="AO35:AX35"/>
    <mergeCell ref="AY35:BH35"/>
    <mergeCell ref="C43:L43"/>
    <mergeCell ref="M43:X43"/>
    <mergeCell ref="C44:L44"/>
    <mergeCell ref="M44:X44"/>
    <mergeCell ref="C45:L45"/>
    <mergeCell ref="M45:P45"/>
    <mergeCell ref="Q45:T45"/>
    <mergeCell ref="U45:X45"/>
    <mergeCell ref="C38:K38"/>
    <mergeCell ref="L38:N38"/>
    <mergeCell ref="C39:K39"/>
    <mergeCell ref="L39:N39"/>
    <mergeCell ref="C40:K40"/>
    <mergeCell ref="L40:N40"/>
    <mergeCell ref="U46:V46"/>
    <mergeCell ref="W46:X46"/>
    <mergeCell ref="C47:L47"/>
    <mergeCell ref="M47:N47"/>
    <mergeCell ref="O47:P47"/>
    <mergeCell ref="Q47:R47"/>
    <mergeCell ref="S47:T47"/>
    <mergeCell ref="U47:V47"/>
    <mergeCell ref="W47:X47"/>
    <mergeCell ref="C46:L46"/>
    <mergeCell ref="M46:N46"/>
    <mergeCell ref="O46:P46"/>
    <mergeCell ref="Q46:R46"/>
    <mergeCell ref="S46:T46"/>
    <mergeCell ref="U50:V50"/>
    <mergeCell ref="W50:X50"/>
    <mergeCell ref="D23:I23"/>
    <mergeCell ref="D24:I24"/>
    <mergeCell ref="K28:P30"/>
    <mergeCell ref="C50:L50"/>
    <mergeCell ref="M50:N50"/>
    <mergeCell ref="O50:P50"/>
    <mergeCell ref="Q50:R50"/>
    <mergeCell ref="S50:T50"/>
    <mergeCell ref="U48:V48"/>
    <mergeCell ref="W48:X48"/>
    <mergeCell ref="C49:L49"/>
    <mergeCell ref="M49:N49"/>
    <mergeCell ref="O49:P49"/>
    <mergeCell ref="Q49:R49"/>
    <mergeCell ref="S49:T49"/>
    <mergeCell ref="U49:V49"/>
    <mergeCell ref="W49:X49"/>
    <mergeCell ref="C48:L48"/>
    <mergeCell ref="M48:N48"/>
    <mergeCell ref="O48:P48"/>
    <mergeCell ref="Q48:R48"/>
    <mergeCell ref="S48:T48"/>
  </mergeCells>
  <pageMargins left="0.7" right="0.7" top="0.78740157499999996" bottom="0.78740157499999996"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X82"/>
  <sheetViews>
    <sheetView showGridLines="0" zoomScale="85" zoomScaleNormal="85" workbookViewId="0">
      <selection activeCell="CA14" sqref="CA14"/>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76" ht="36" customHeight="1" x14ac:dyDescent="0.35"/>
    <row r="2" spans="2:76" ht="21" customHeight="1" thickBot="1" x14ac:dyDescent="0.3">
      <c r="C2" s="51" t="s">
        <v>120</v>
      </c>
      <c r="BH2" s="26"/>
      <c r="BI2" s="26"/>
      <c r="BJ2" s="26"/>
      <c r="BK2" s="26"/>
    </row>
    <row r="3" spans="2:76"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7" t="s">
        <v>106</v>
      </c>
      <c r="AT3" s="367"/>
      <c r="AU3" s="367"/>
      <c r="AV3" s="367"/>
      <c r="AW3" s="367"/>
      <c r="AX3" s="367"/>
      <c r="AY3" s="367"/>
      <c r="AZ3" s="366" t="s">
        <v>105</v>
      </c>
      <c r="BA3" s="367"/>
      <c r="BB3" s="367"/>
      <c r="BC3" s="367"/>
      <c r="BD3" s="367"/>
      <c r="BE3" s="367"/>
      <c r="BF3" s="368"/>
      <c r="BG3" s="367" t="s">
        <v>104</v>
      </c>
      <c r="BH3" s="367"/>
      <c r="BI3" s="367"/>
      <c r="BJ3" s="367"/>
      <c r="BK3" s="367"/>
      <c r="BL3" s="367"/>
      <c r="BM3" s="367"/>
      <c r="BN3" s="366" t="s">
        <v>103</v>
      </c>
      <c r="BO3" s="367"/>
      <c r="BP3" s="367"/>
      <c r="BQ3" s="367"/>
      <c r="BR3" s="367"/>
      <c r="BS3" s="367"/>
      <c r="BT3" s="368"/>
      <c r="BV3" s="50" t="s">
        <v>94</v>
      </c>
      <c r="BW3" s="50" t="s">
        <v>94</v>
      </c>
      <c r="BX3" s="50" t="s">
        <v>94</v>
      </c>
    </row>
    <row r="4" spans="2:76"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8" t="s">
        <v>33</v>
      </c>
      <c r="AZ4" s="49" t="s">
        <v>27</v>
      </c>
      <c r="BA4" s="48" t="s">
        <v>28</v>
      </c>
      <c r="BB4" s="48" t="s">
        <v>29</v>
      </c>
      <c r="BC4" s="48" t="s">
        <v>30</v>
      </c>
      <c r="BD4" s="48" t="s">
        <v>31</v>
      </c>
      <c r="BE4" s="48" t="s">
        <v>32</v>
      </c>
      <c r="BF4" s="47" t="s">
        <v>33</v>
      </c>
      <c r="BG4" s="48" t="s">
        <v>27</v>
      </c>
      <c r="BH4" s="48" t="s">
        <v>28</v>
      </c>
      <c r="BI4" s="48" t="s">
        <v>29</v>
      </c>
      <c r="BJ4" s="48" t="s">
        <v>30</v>
      </c>
      <c r="BK4" s="48" t="s">
        <v>31</v>
      </c>
      <c r="BL4" s="48" t="s">
        <v>32</v>
      </c>
      <c r="BM4" s="48" t="s">
        <v>33</v>
      </c>
      <c r="BN4" s="49" t="s">
        <v>27</v>
      </c>
      <c r="BO4" s="48" t="s">
        <v>28</v>
      </c>
      <c r="BP4" s="48" t="s">
        <v>29</v>
      </c>
      <c r="BQ4" s="48" t="s">
        <v>30</v>
      </c>
      <c r="BR4" s="48" t="s">
        <v>31</v>
      </c>
      <c r="BS4" s="48" t="s">
        <v>32</v>
      </c>
      <c r="BT4" s="47" t="s">
        <v>33</v>
      </c>
      <c r="BV4" s="46" t="s">
        <v>34</v>
      </c>
      <c r="BW4" s="45" t="s">
        <v>35</v>
      </c>
      <c r="BX4" s="44" t="s">
        <v>36</v>
      </c>
    </row>
    <row r="5" spans="2:76" ht="14.45" thickBot="1" x14ac:dyDescent="0.4">
      <c r="B5" s="266" t="s">
        <v>37</v>
      </c>
      <c r="C5" s="43" t="s">
        <v>34</v>
      </c>
      <c r="D5" s="141" t="s">
        <v>34</v>
      </c>
      <c r="E5" s="139" t="s">
        <v>35</v>
      </c>
      <c r="F5" s="139" t="s">
        <v>35</v>
      </c>
      <c r="G5" s="118" t="s">
        <v>36</v>
      </c>
      <c r="H5" s="118" t="s">
        <v>36</v>
      </c>
      <c r="I5" s="41"/>
      <c r="J5" s="97"/>
      <c r="K5" s="38"/>
      <c r="L5" s="38"/>
      <c r="M5" s="42" t="s">
        <v>34</v>
      </c>
      <c r="N5" s="141" t="s">
        <v>34</v>
      </c>
      <c r="O5" s="139" t="s">
        <v>35</v>
      </c>
      <c r="P5" s="168" t="s">
        <v>35</v>
      </c>
      <c r="Q5" s="121" t="s">
        <v>36</v>
      </c>
      <c r="R5" s="118" t="s">
        <v>36</v>
      </c>
      <c r="S5" s="74"/>
      <c r="T5" s="38"/>
      <c r="U5" s="38"/>
      <c r="V5" s="38"/>
      <c r="W5" s="98" t="s">
        <v>34</v>
      </c>
      <c r="X5" s="155" t="s">
        <v>34</v>
      </c>
      <c r="Y5" s="139" t="s">
        <v>35</v>
      </c>
      <c r="Z5" s="139" t="s">
        <v>35</v>
      </c>
      <c r="AA5" s="118" t="s">
        <v>36</v>
      </c>
      <c r="AB5" s="118" t="s">
        <v>36</v>
      </c>
      <c r="AC5" s="95"/>
      <c r="AD5" s="37"/>
      <c r="AE5" s="87"/>
      <c r="AF5" s="62"/>
      <c r="AG5" s="42" t="s">
        <v>34</v>
      </c>
      <c r="AH5" s="141" t="s">
        <v>34</v>
      </c>
      <c r="AI5" s="139" t="s">
        <v>35</v>
      </c>
      <c r="AJ5" s="139" t="s">
        <v>35</v>
      </c>
      <c r="AK5" s="124" t="s">
        <v>36</v>
      </c>
      <c r="AL5" s="119" t="s">
        <v>36</v>
      </c>
      <c r="AM5" s="62"/>
      <c r="AN5" s="62"/>
      <c r="AO5" s="62"/>
      <c r="AP5" s="38"/>
      <c r="AQ5" s="42" t="s">
        <v>34</v>
      </c>
      <c r="AR5" s="169" t="s">
        <v>34</v>
      </c>
      <c r="AS5" s="204" t="s">
        <v>35</v>
      </c>
      <c r="AT5" s="139" t="s">
        <v>35</v>
      </c>
      <c r="AU5" s="118" t="s">
        <v>36</v>
      </c>
      <c r="AV5" s="118" t="s">
        <v>36</v>
      </c>
      <c r="AW5" s="38"/>
      <c r="AX5" s="38"/>
      <c r="AY5" s="41"/>
      <c r="AZ5" s="75"/>
      <c r="BA5" s="42" t="s">
        <v>34</v>
      </c>
      <c r="BB5" s="141" t="s">
        <v>34</v>
      </c>
      <c r="BC5" s="139" t="s">
        <v>35</v>
      </c>
      <c r="BD5" s="139" t="s">
        <v>35</v>
      </c>
      <c r="BE5" s="118" t="s">
        <v>36</v>
      </c>
      <c r="BF5" s="146" t="s">
        <v>36</v>
      </c>
      <c r="BG5" s="87"/>
      <c r="BH5" s="38"/>
      <c r="BI5" s="38"/>
      <c r="BJ5" s="38"/>
      <c r="BK5" s="42" t="s">
        <v>34</v>
      </c>
      <c r="BL5" s="141" t="s">
        <v>34</v>
      </c>
      <c r="BM5" s="192" t="s">
        <v>35</v>
      </c>
      <c r="BN5" s="178" t="s">
        <v>35</v>
      </c>
      <c r="BO5" s="118" t="s">
        <v>36</v>
      </c>
      <c r="BP5" s="118" t="s">
        <v>36</v>
      </c>
      <c r="BQ5" s="38"/>
      <c r="BR5" s="38"/>
      <c r="BS5" s="203"/>
      <c r="BT5" s="191"/>
      <c r="BV5" s="26">
        <f t="shared" ref="BV5:BV14" si="0">COUNTIF($C5:$BT5,"F")</f>
        <v>14</v>
      </c>
      <c r="BW5" s="26">
        <f t="shared" ref="BW5:BW14" si="1">COUNTIF($C5:$BT5,"S")</f>
        <v>14</v>
      </c>
      <c r="BX5" s="26">
        <f t="shared" ref="BX5:BX14" si="2">COUNTIF($C5:$BT5,"N")</f>
        <v>14</v>
      </c>
    </row>
    <row r="6" spans="2:76" ht="14.45" thickBot="1" x14ac:dyDescent="0.4">
      <c r="B6" s="266" t="s">
        <v>38</v>
      </c>
      <c r="C6" s="85"/>
      <c r="D6" s="56"/>
      <c r="E6" s="56"/>
      <c r="F6" s="46" t="s">
        <v>34</v>
      </c>
      <c r="G6" s="132" t="s">
        <v>34</v>
      </c>
      <c r="H6" s="134" t="s">
        <v>35</v>
      </c>
      <c r="I6" s="166" t="s">
        <v>35</v>
      </c>
      <c r="J6" s="117" t="s">
        <v>36</v>
      </c>
      <c r="K6" s="116" t="s">
        <v>36</v>
      </c>
      <c r="L6" s="72"/>
      <c r="M6" s="56"/>
      <c r="N6" s="56"/>
      <c r="O6" s="56"/>
      <c r="P6" s="92" t="s">
        <v>34</v>
      </c>
      <c r="Q6" s="153" t="s">
        <v>34</v>
      </c>
      <c r="R6" s="134" t="s">
        <v>35</v>
      </c>
      <c r="S6" s="134" t="s">
        <v>35</v>
      </c>
      <c r="T6" s="116" t="s">
        <v>36</v>
      </c>
      <c r="U6" s="116" t="s">
        <v>36</v>
      </c>
      <c r="V6" s="93"/>
      <c r="W6" s="70"/>
      <c r="X6" s="85"/>
      <c r="Y6" s="59"/>
      <c r="Z6" s="46" t="s">
        <v>34</v>
      </c>
      <c r="AA6" s="132" t="s">
        <v>34</v>
      </c>
      <c r="AB6" s="134" t="s">
        <v>35</v>
      </c>
      <c r="AC6" s="134" t="s">
        <v>35</v>
      </c>
      <c r="AD6" s="123" t="s">
        <v>36</v>
      </c>
      <c r="AE6" s="136" t="s">
        <v>36</v>
      </c>
      <c r="AF6" s="59"/>
      <c r="AG6" s="59"/>
      <c r="AH6" s="59"/>
      <c r="AI6" s="56"/>
      <c r="AJ6" s="46" t="s">
        <v>34</v>
      </c>
      <c r="AK6" s="159" t="s">
        <v>34</v>
      </c>
      <c r="AL6" s="174" t="s">
        <v>35</v>
      </c>
      <c r="AM6" s="134" t="s">
        <v>35</v>
      </c>
      <c r="AN6" s="116" t="s">
        <v>36</v>
      </c>
      <c r="AO6" s="116" t="s">
        <v>36</v>
      </c>
      <c r="AP6" s="56"/>
      <c r="AQ6" s="56"/>
      <c r="AR6" s="55"/>
      <c r="AS6" s="76"/>
      <c r="AT6" s="46" t="s">
        <v>34</v>
      </c>
      <c r="AU6" s="132" t="s">
        <v>34</v>
      </c>
      <c r="AV6" s="134" t="s">
        <v>35</v>
      </c>
      <c r="AW6" s="134" t="s">
        <v>35</v>
      </c>
      <c r="AX6" s="116" t="s">
        <v>36</v>
      </c>
      <c r="AY6" s="145" t="s">
        <v>36</v>
      </c>
      <c r="AZ6" s="85"/>
      <c r="BA6" s="56"/>
      <c r="BB6" s="56"/>
      <c r="BC6" s="56"/>
      <c r="BD6" s="46" t="s">
        <v>34</v>
      </c>
      <c r="BE6" s="132" t="s">
        <v>34</v>
      </c>
      <c r="BF6" s="167" t="s">
        <v>35</v>
      </c>
      <c r="BG6" s="197" t="s">
        <v>35</v>
      </c>
      <c r="BH6" s="116" t="s">
        <v>36</v>
      </c>
      <c r="BI6" s="116" t="s">
        <v>36</v>
      </c>
      <c r="BJ6" s="56"/>
      <c r="BK6" s="56"/>
      <c r="BL6" s="202"/>
      <c r="BM6" s="190"/>
      <c r="BN6" s="57" t="s">
        <v>34</v>
      </c>
      <c r="BO6" s="132" t="s">
        <v>34</v>
      </c>
      <c r="BP6" s="134" t="s">
        <v>35</v>
      </c>
      <c r="BQ6" s="134" t="s">
        <v>35</v>
      </c>
      <c r="BR6" s="116" t="s">
        <v>36</v>
      </c>
      <c r="BS6" s="116" t="s">
        <v>36</v>
      </c>
      <c r="BT6" s="55"/>
      <c r="BV6" s="26">
        <f t="shared" si="0"/>
        <v>14</v>
      </c>
      <c r="BW6" s="26">
        <f t="shared" si="1"/>
        <v>14</v>
      </c>
      <c r="BX6" s="26">
        <f t="shared" si="2"/>
        <v>14</v>
      </c>
    </row>
    <row r="7" spans="2:76" ht="14.45" thickBot="1" x14ac:dyDescent="0.4">
      <c r="B7" s="266" t="s">
        <v>39</v>
      </c>
      <c r="C7" s="117" t="s">
        <v>36</v>
      </c>
      <c r="D7" s="116" t="s">
        <v>36</v>
      </c>
      <c r="E7" s="72"/>
      <c r="F7" s="56"/>
      <c r="G7" s="56"/>
      <c r="H7" s="56"/>
      <c r="I7" s="86" t="s">
        <v>34</v>
      </c>
      <c r="J7" s="154" t="s">
        <v>34</v>
      </c>
      <c r="K7" s="134" t="s">
        <v>35</v>
      </c>
      <c r="L7" s="134" t="s">
        <v>35</v>
      </c>
      <c r="M7" s="116" t="s">
        <v>36</v>
      </c>
      <c r="N7" s="116" t="s">
        <v>36</v>
      </c>
      <c r="O7" s="93"/>
      <c r="P7" s="55"/>
      <c r="Q7" s="142"/>
      <c r="R7" s="59"/>
      <c r="S7" s="46" t="s">
        <v>34</v>
      </c>
      <c r="T7" s="132" t="s">
        <v>34</v>
      </c>
      <c r="U7" s="134" t="s">
        <v>35</v>
      </c>
      <c r="V7" s="134" t="s">
        <v>35</v>
      </c>
      <c r="W7" s="145" t="s">
        <v>36</v>
      </c>
      <c r="X7" s="117" t="s">
        <v>36</v>
      </c>
      <c r="Y7" s="59"/>
      <c r="Z7" s="59"/>
      <c r="AA7" s="59"/>
      <c r="AB7" s="56"/>
      <c r="AC7" s="46" t="s">
        <v>34</v>
      </c>
      <c r="AD7" s="160" t="s">
        <v>34</v>
      </c>
      <c r="AE7" s="197" t="s">
        <v>35</v>
      </c>
      <c r="AF7" s="134" t="s">
        <v>35</v>
      </c>
      <c r="AG7" s="116" t="s">
        <v>36</v>
      </c>
      <c r="AH7" s="116" t="s">
        <v>36</v>
      </c>
      <c r="AI7" s="56"/>
      <c r="AJ7" s="56"/>
      <c r="AK7" s="70"/>
      <c r="AL7" s="71"/>
      <c r="AM7" s="46" t="s">
        <v>34</v>
      </c>
      <c r="AN7" s="132" t="s">
        <v>34</v>
      </c>
      <c r="AO7" s="134" t="s">
        <v>35</v>
      </c>
      <c r="AP7" s="134" t="s">
        <v>35</v>
      </c>
      <c r="AQ7" s="116" t="s">
        <v>36</v>
      </c>
      <c r="AR7" s="123" t="s">
        <v>36</v>
      </c>
      <c r="AS7" s="142"/>
      <c r="AT7" s="56"/>
      <c r="AU7" s="56"/>
      <c r="AV7" s="56"/>
      <c r="AW7" s="46" t="s">
        <v>34</v>
      </c>
      <c r="AX7" s="132" t="s">
        <v>34</v>
      </c>
      <c r="AY7" s="166" t="s">
        <v>35</v>
      </c>
      <c r="AZ7" s="174" t="s">
        <v>35</v>
      </c>
      <c r="BA7" s="116" t="s">
        <v>36</v>
      </c>
      <c r="BB7" s="116" t="s">
        <v>36</v>
      </c>
      <c r="BC7" s="56"/>
      <c r="BD7" s="56"/>
      <c r="BE7" s="202"/>
      <c r="BF7" s="77"/>
      <c r="BG7" s="67" t="s">
        <v>34</v>
      </c>
      <c r="BH7" s="132" t="s">
        <v>34</v>
      </c>
      <c r="BI7" s="134" t="s">
        <v>35</v>
      </c>
      <c r="BJ7" s="134" t="s">
        <v>35</v>
      </c>
      <c r="BK7" s="116" t="s">
        <v>36</v>
      </c>
      <c r="BL7" s="116" t="s">
        <v>36</v>
      </c>
      <c r="BM7" s="70"/>
      <c r="BN7" s="85"/>
      <c r="BO7" s="56"/>
      <c r="BP7" s="56"/>
      <c r="BQ7" s="46" t="s">
        <v>34</v>
      </c>
      <c r="BR7" s="132" t="s">
        <v>34</v>
      </c>
      <c r="BS7" s="134" t="s">
        <v>35</v>
      </c>
      <c r="BT7" s="167" t="s">
        <v>35</v>
      </c>
      <c r="BV7" s="26">
        <f t="shared" si="0"/>
        <v>14</v>
      </c>
      <c r="BW7" s="26">
        <f t="shared" si="1"/>
        <v>14</v>
      </c>
      <c r="BX7" s="26">
        <f t="shared" si="2"/>
        <v>14</v>
      </c>
    </row>
    <row r="8" spans="2:76" ht="14.45" thickBot="1" x14ac:dyDescent="0.4">
      <c r="B8" s="266" t="s">
        <v>40</v>
      </c>
      <c r="C8" s="154" t="s">
        <v>34</v>
      </c>
      <c r="D8" s="134" t="s">
        <v>35</v>
      </c>
      <c r="E8" s="134" t="s">
        <v>35</v>
      </c>
      <c r="F8" s="116" t="s">
        <v>36</v>
      </c>
      <c r="G8" s="116" t="s">
        <v>36</v>
      </c>
      <c r="H8" s="93"/>
      <c r="I8" s="70"/>
      <c r="J8" s="85"/>
      <c r="K8" s="59"/>
      <c r="L8" s="46" t="s">
        <v>34</v>
      </c>
      <c r="M8" s="132" t="s">
        <v>34</v>
      </c>
      <c r="N8" s="134" t="s">
        <v>35</v>
      </c>
      <c r="O8" s="134" t="s">
        <v>35</v>
      </c>
      <c r="P8" s="123" t="s">
        <v>36</v>
      </c>
      <c r="Q8" s="136" t="s">
        <v>36</v>
      </c>
      <c r="R8" s="59"/>
      <c r="S8" s="59"/>
      <c r="T8" s="59"/>
      <c r="U8" s="56"/>
      <c r="V8" s="46" t="s">
        <v>34</v>
      </c>
      <c r="W8" s="159" t="s">
        <v>34</v>
      </c>
      <c r="X8" s="174" t="s">
        <v>35</v>
      </c>
      <c r="Y8" s="134" t="s">
        <v>35</v>
      </c>
      <c r="Z8" s="116" t="s">
        <v>36</v>
      </c>
      <c r="AA8" s="116" t="s">
        <v>36</v>
      </c>
      <c r="AB8" s="56"/>
      <c r="AC8" s="56"/>
      <c r="AD8" s="55"/>
      <c r="AE8" s="76"/>
      <c r="AF8" s="46" t="s">
        <v>34</v>
      </c>
      <c r="AG8" s="132" t="s">
        <v>34</v>
      </c>
      <c r="AH8" s="134" t="s">
        <v>35</v>
      </c>
      <c r="AI8" s="134" t="s">
        <v>35</v>
      </c>
      <c r="AJ8" s="116" t="s">
        <v>36</v>
      </c>
      <c r="AK8" s="145" t="s">
        <v>36</v>
      </c>
      <c r="AL8" s="85"/>
      <c r="AM8" s="56"/>
      <c r="AN8" s="56"/>
      <c r="AO8" s="56"/>
      <c r="AP8" s="46" t="s">
        <v>34</v>
      </c>
      <c r="AQ8" s="132" t="s">
        <v>34</v>
      </c>
      <c r="AR8" s="167" t="s">
        <v>35</v>
      </c>
      <c r="AS8" s="197" t="s">
        <v>35</v>
      </c>
      <c r="AT8" s="116" t="s">
        <v>36</v>
      </c>
      <c r="AU8" s="116" t="s">
        <v>36</v>
      </c>
      <c r="AV8" s="56"/>
      <c r="AW8" s="56"/>
      <c r="AX8" s="202"/>
      <c r="AY8" s="190"/>
      <c r="AZ8" s="57" t="s">
        <v>34</v>
      </c>
      <c r="BA8" s="132" t="s">
        <v>34</v>
      </c>
      <c r="BB8" s="134" t="s">
        <v>35</v>
      </c>
      <c r="BC8" s="134" t="s">
        <v>35</v>
      </c>
      <c r="BD8" s="116" t="s">
        <v>36</v>
      </c>
      <c r="BE8" s="116" t="s">
        <v>36</v>
      </c>
      <c r="BF8" s="55"/>
      <c r="BG8" s="142"/>
      <c r="BH8" s="56"/>
      <c r="BI8" s="56"/>
      <c r="BJ8" s="46" t="s">
        <v>34</v>
      </c>
      <c r="BK8" s="132" t="s">
        <v>34</v>
      </c>
      <c r="BL8" s="134" t="s">
        <v>35</v>
      </c>
      <c r="BM8" s="166" t="s">
        <v>35</v>
      </c>
      <c r="BN8" s="117" t="s">
        <v>36</v>
      </c>
      <c r="BO8" s="116" t="s">
        <v>36</v>
      </c>
      <c r="BP8" s="72"/>
      <c r="BQ8" s="56"/>
      <c r="BR8" s="56"/>
      <c r="BS8" s="56"/>
      <c r="BT8" s="92" t="s">
        <v>34</v>
      </c>
      <c r="BV8" s="26">
        <f t="shared" si="0"/>
        <v>14</v>
      </c>
      <c r="BW8" s="26">
        <f t="shared" si="1"/>
        <v>14</v>
      </c>
      <c r="BX8" s="26">
        <f t="shared" si="2"/>
        <v>14</v>
      </c>
    </row>
    <row r="9" spans="2:76" ht="14.45" thickBot="1" x14ac:dyDescent="0.4">
      <c r="B9" s="266" t="s">
        <v>53</v>
      </c>
      <c r="C9" s="85"/>
      <c r="D9" s="59"/>
      <c r="E9" s="46" t="s">
        <v>34</v>
      </c>
      <c r="F9" s="132" t="s">
        <v>34</v>
      </c>
      <c r="G9" s="134" t="s">
        <v>35</v>
      </c>
      <c r="H9" s="134" t="s">
        <v>35</v>
      </c>
      <c r="I9" s="145" t="s">
        <v>36</v>
      </c>
      <c r="J9" s="117" t="s">
        <v>36</v>
      </c>
      <c r="K9" s="59"/>
      <c r="L9" s="59"/>
      <c r="M9" s="59"/>
      <c r="N9" s="56"/>
      <c r="O9" s="46" t="s">
        <v>34</v>
      </c>
      <c r="P9" s="160" t="s">
        <v>34</v>
      </c>
      <c r="Q9" s="197" t="s">
        <v>35</v>
      </c>
      <c r="R9" s="134" t="s">
        <v>35</v>
      </c>
      <c r="S9" s="116" t="s">
        <v>36</v>
      </c>
      <c r="T9" s="116" t="s">
        <v>36</v>
      </c>
      <c r="U9" s="56"/>
      <c r="V9" s="56"/>
      <c r="W9" s="70"/>
      <c r="X9" s="71"/>
      <c r="Y9" s="46" t="s">
        <v>34</v>
      </c>
      <c r="Z9" s="132" t="s">
        <v>34</v>
      </c>
      <c r="AA9" s="134" t="s">
        <v>35</v>
      </c>
      <c r="AB9" s="134" t="s">
        <v>35</v>
      </c>
      <c r="AC9" s="116" t="s">
        <v>36</v>
      </c>
      <c r="AD9" s="123" t="s">
        <v>36</v>
      </c>
      <c r="AE9" s="142"/>
      <c r="AF9" s="56"/>
      <c r="AG9" s="56"/>
      <c r="AH9" s="56"/>
      <c r="AI9" s="46" t="s">
        <v>34</v>
      </c>
      <c r="AJ9" s="132" t="s">
        <v>34</v>
      </c>
      <c r="AK9" s="166" t="s">
        <v>35</v>
      </c>
      <c r="AL9" s="174" t="s">
        <v>35</v>
      </c>
      <c r="AM9" s="116" t="s">
        <v>36</v>
      </c>
      <c r="AN9" s="116" t="s">
        <v>36</v>
      </c>
      <c r="AO9" s="56"/>
      <c r="AP9" s="56"/>
      <c r="AQ9" s="202"/>
      <c r="AR9" s="77"/>
      <c r="AS9" s="67" t="s">
        <v>34</v>
      </c>
      <c r="AT9" s="132" t="s">
        <v>34</v>
      </c>
      <c r="AU9" s="134" t="s">
        <v>35</v>
      </c>
      <c r="AV9" s="134" t="s">
        <v>35</v>
      </c>
      <c r="AW9" s="116" t="s">
        <v>36</v>
      </c>
      <c r="AX9" s="116" t="s">
        <v>36</v>
      </c>
      <c r="AY9" s="70"/>
      <c r="AZ9" s="85"/>
      <c r="BA9" s="56"/>
      <c r="BB9" s="56"/>
      <c r="BC9" s="46" t="s">
        <v>34</v>
      </c>
      <c r="BD9" s="132" t="s">
        <v>34</v>
      </c>
      <c r="BE9" s="134" t="s">
        <v>35</v>
      </c>
      <c r="BF9" s="167" t="s">
        <v>35</v>
      </c>
      <c r="BG9" s="136" t="s">
        <v>36</v>
      </c>
      <c r="BH9" s="116" t="s">
        <v>36</v>
      </c>
      <c r="BI9" s="72"/>
      <c r="BJ9" s="56"/>
      <c r="BK9" s="56"/>
      <c r="BL9" s="56"/>
      <c r="BM9" s="86" t="s">
        <v>34</v>
      </c>
      <c r="BN9" s="154" t="s">
        <v>34</v>
      </c>
      <c r="BO9" s="134" t="s">
        <v>35</v>
      </c>
      <c r="BP9" s="134" t="s">
        <v>35</v>
      </c>
      <c r="BQ9" s="116" t="s">
        <v>36</v>
      </c>
      <c r="BR9" s="116" t="s">
        <v>36</v>
      </c>
      <c r="BS9" s="93"/>
      <c r="BT9" s="55"/>
      <c r="BV9" s="26">
        <f t="shared" si="0"/>
        <v>14</v>
      </c>
      <c r="BW9" s="26">
        <f t="shared" si="1"/>
        <v>14</v>
      </c>
      <c r="BX9" s="26">
        <f t="shared" si="2"/>
        <v>14</v>
      </c>
    </row>
    <row r="10" spans="2:76" ht="14.45" thickBot="1" x14ac:dyDescent="0.4">
      <c r="B10" s="266" t="s">
        <v>54</v>
      </c>
      <c r="C10" s="117" t="s">
        <v>36</v>
      </c>
      <c r="D10" s="59"/>
      <c r="E10" s="59"/>
      <c r="F10" s="59"/>
      <c r="G10" s="56"/>
      <c r="H10" s="46" t="s">
        <v>34</v>
      </c>
      <c r="I10" s="159" t="s">
        <v>34</v>
      </c>
      <c r="J10" s="174" t="s">
        <v>35</v>
      </c>
      <c r="K10" s="134" t="s">
        <v>35</v>
      </c>
      <c r="L10" s="116" t="s">
        <v>36</v>
      </c>
      <c r="M10" s="116" t="s">
        <v>36</v>
      </c>
      <c r="N10" s="56"/>
      <c r="O10" s="56"/>
      <c r="P10" s="55"/>
      <c r="Q10" s="76"/>
      <c r="R10" s="46" t="s">
        <v>34</v>
      </c>
      <c r="S10" s="132" t="s">
        <v>34</v>
      </c>
      <c r="T10" s="134" t="s">
        <v>35</v>
      </c>
      <c r="U10" s="134" t="s">
        <v>35</v>
      </c>
      <c r="V10" s="116" t="s">
        <v>36</v>
      </c>
      <c r="W10" s="145" t="s">
        <v>36</v>
      </c>
      <c r="X10" s="85"/>
      <c r="Y10" s="56"/>
      <c r="Z10" s="56"/>
      <c r="AA10" s="56"/>
      <c r="AB10" s="46" t="s">
        <v>34</v>
      </c>
      <c r="AC10" s="132" t="s">
        <v>34</v>
      </c>
      <c r="AD10" s="167" t="s">
        <v>35</v>
      </c>
      <c r="AE10" s="197" t="s">
        <v>35</v>
      </c>
      <c r="AF10" s="116" t="s">
        <v>36</v>
      </c>
      <c r="AG10" s="116" t="s">
        <v>36</v>
      </c>
      <c r="AH10" s="56"/>
      <c r="AI10" s="56"/>
      <c r="AJ10" s="202"/>
      <c r="AK10" s="190"/>
      <c r="AL10" s="57" t="s">
        <v>34</v>
      </c>
      <c r="AM10" s="132" t="s">
        <v>34</v>
      </c>
      <c r="AN10" s="134" t="s">
        <v>35</v>
      </c>
      <c r="AO10" s="134" t="s">
        <v>35</v>
      </c>
      <c r="AP10" s="116" t="s">
        <v>36</v>
      </c>
      <c r="AQ10" s="116" t="s">
        <v>36</v>
      </c>
      <c r="AR10" s="55"/>
      <c r="AS10" s="142"/>
      <c r="AT10" s="56"/>
      <c r="AU10" s="56"/>
      <c r="AV10" s="46" t="s">
        <v>34</v>
      </c>
      <c r="AW10" s="132" t="s">
        <v>34</v>
      </c>
      <c r="AX10" s="134" t="s">
        <v>35</v>
      </c>
      <c r="AY10" s="166" t="s">
        <v>35</v>
      </c>
      <c r="AZ10" s="117" t="s">
        <v>36</v>
      </c>
      <c r="BA10" s="116" t="s">
        <v>36</v>
      </c>
      <c r="BB10" s="72"/>
      <c r="BC10" s="56"/>
      <c r="BD10" s="56"/>
      <c r="BE10" s="56"/>
      <c r="BF10" s="92" t="s">
        <v>34</v>
      </c>
      <c r="BG10" s="153" t="s">
        <v>34</v>
      </c>
      <c r="BH10" s="134" t="s">
        <v>35</v>
      </c>
      <c r="BI10" s="134" t="s">
        <v>35</v>
      </c>
      <c r="BJ10" s="116" t="s">
        <v>36</v>
      </c>
      <c r="BK10" s="116" t="s">
        <v>36</v>
      </c>
      <c r="BL10" s="93"/>
      <c r="BM10" s="70"/>
      <c r="BN10" s="85"/>
      <c r="BO10" s="59"/>
      <c r="BP10" s="46" t="s">
        <v>34</v>
      </c>
      <c r="BQ10" s="132" t="s">
        <v>34</v>
      </c>
      <c r="BR10" s="134" t="s">
        <v>35</v>
      </c>
      <c r="BS10" s="134" t="s">
        <v>35</v>
      </c>
      <c r="BT10" s="123" t="s">
        <v>36</v>
      </c>
      <c r="BV10" s="26">
        <f t="shared" si="0"/>
        <v>14</v>
      </c>
      <c r="BW10" s="26">
        <f t="shared" si="1"/>
        <v>14</v>
      </c>
      <c r="BX10" s="26">
        <f t="shared" si="2"/>
        <v>14</v>
      </c>
    </row>
    <row r="11" spans="2:76" ht="14.45" thickBot="1" x14ac:dyDescent="0.4">
      <c r="B11" s="266" t="s">
        <v>55</v>
      </c>
      <c r="C11" s="174" t="s">
        <v>35</v>
      </c>
      <c r="D11" s="134" t="s">
        <v>35</v>
      </c>
      <c r="E11" s="116" t="s">
        <v>36</v>
      </c>
      <c r="F11" s="116" t="s">
        <v>36</v>
      </c>
      <c r="G11" s="56"/>
      <c r="H11" s="56"/>
      <c r="I11" s="70"/>
      <c r="J11" s="71"/>
      <c r="K11" s="46" t="s">
        <v>34</v>
      </c>
      <c r="L11" s="132" t="s">
        <v>34</v>
      </c>
      <c r="M11" s="134" t="s">
        <v>35</v>
      </c>
      <c r="N11" s="134" t="s">
        <v>35</v>
      </c>
      <c r="O11" s="116" t="s">
        <v>36</v>
      </c>
      <c r="P11" s="123" t="s">
        <v>36</v>
      </c>
      <c r="Q11" s="142"/>
      <c r="R11" s="56"/>
      <c r="S11" s="56"/>
      <c r="T11" s="56"/>
      <c r="U11" s="46" t="s">
        <v>34</v>
      </c>
      <c r="V11" s="132" t="s">
        <v>34</v>
      </c>
      <c r="W11" s="166" t="s">
        <v>35</v>
      </c>
      <c r="X11" s="174" t="s">
        <v>35</v>
      </c>
      <c r="Y11" s="116" t="s">
        <v>36</v>
      </c>
      <c r="Z11" s="116" t="s">
        <v>36</v>
      </c>
      <c r="AA11" s="56"/>
      <c r="AB11" s="56"/>
      <c r="AC11" s="202"/>
      <c r="AD11" s="77"/>
      <c r="AE11" s="67" t="s">
        <v>34</v>
      </c>
      <c r="AF11" s="132" t="s">
        <v>34</v>
      </c>
      <c r="AG11" s="134" t="s">
        <v>35</v>
      </c>
      <c r="AH11" s="134" t="s">
        <v>35</v>
      </c>
      <c r="AI11" s="116" t="s">
        <v>36</v>
      </c>
      <c r="AJ11" s="116" t="s">
        <v>36</v>
      </c>
      <c r="AK11" s="70"/>
      <c r="AL11" s="85"/>
      <c r="AM11" s="56"/>
      <c r="AN11" s="56"/>
      <c r="AO11" s="46" t="s">
        <v>34</v>
      </c>
      <c r="AP11" s="132" t="s">
        <v>34</v>
      </c>
      <c r="AQ11" s="134" t="s">
        <v>35</v>
      </c>
      <c r="AR11" s="167" t="s">
        <v>35</v>
      </c>
      <c r="AS11" s="136" t="s">
        <v>36</v>
      </c>
      <c r="AT11" s="116" t="s">
        <v>36</v>
      </c>
      <c r="AU11" s="72"/>
      <c r="AV11" s="56"/>
      <c r="AW11" s="56"/>
      <c r="AX11" s="56"/>
      <c r="AY11" s="86" t="s">
        <v>34</v>
      </c>
      <c r="AZ11" s="154" t="s">
        <v>34</v>
      </c>
      <c r="BA11" s="134" t="s">
        <v>35</v>
      </c>
      <c r="BB11" s="134" t="s">
        <v>35</v>
      </c>
      <c r="BC11" s="116" t="s">
        <v>36</v>
      </c>
      <c r="BD11" s="116" t="s">
        <v>36</v>
      </c>
      <c r="BE11" s="93"/>
      <c r="BF11" s="55"/>
      <c r="BG11" s="142"/>
      <c r="BH11" s="59"/>
      <c r="BI11" s="46" t="s">
        <v>34</v>
      </c>
      <c r="BJ11" s="132" t="s">
        <v>34</v>
      </c>
      <c r="BK11" s="134" t="s">
        <v>35</v>
      </c>
      <c r="BL11" s="134" t="s">
        <v>35</v>
      </c>
      <c r="BM11" s="145" t="s">
        <v>36</v>
      </c>
      <c r="BN11" s="117" t="s">
        <v>36</v>
      </c>
      <c r="BO11" s="59"/>
      <c r="BP11" s="59"/>
      <c r="BQ11" s="59"/>
      <c r="BR11" s="56"/>
      <c r="BS11" s="46" t="s">
        <v>34</v>
      </c>
      <c r="BT11" s="160" t="s">
        <v>34</v>
      </c>
      <c r="BV11" s="26">
        <f t="shared" si="0"/>
        <v>14</v>
      </c>
      <c r="BW11" s="26">
        <f t="shared" si="1"/>
        <v>14</v>
      </c>
      <c r="BX11" s="26">
        <f t="shared" si="2"/>
        <v>14</v>
      </c>
    </row>
    <row r="12" spans="2:76" ht="14.45" thickBot="1" x14ac:dyDescent="0.4">
      <c r="B12" s="266" t="s">
        <v>56</v>
      </c>
      <c r="C12" s="71"/>
      <c r="D12" s="46" t="s">
        <v>34</v>
      </c>
      <c r="E12" s="132" t="s">
        <v>34</v>
      </c>
      <c r="F12" s="134" t="s">
        <v>35</v>
      </c>
      <c r="G12" s="134" t="s">
        <v>35</v>
      </c>
      <c r="H12" s="116" t="s">
        <v>36</v>
      </c>
      <c r="I12" s="145" t="s">
        <v>36</v>
      </c>
      <c r="J12" s="85"/>
      <c r="K12" s="56"/>
      <c r="L12" s="56"/>
      <c r="M12" s="56"/>
      <c r="N12" s="46" t="s">
        <v>34</v>
      </c>
      <c r="O12" s="132" t="s">
        <v>34</v>
      </c>
      <c r="P12" s="167" t="s">
        <v>35</v>
      </c>
      <c r="Q12" s="197" t="s">
        <v>35</v>
      </c>
      <c r="R12" s="116" t="s">
        <v>36</v>
      </c>
      <c r="S12" s="116" t="s">
        <v>36</v>
      </c>
      <c r="T12" s="56"/>
      <c r="U12" s="56"/>
      <c r="V12" s="202"/>
      <c r="W12" s="190"/>
      <c r="X12" s="57" t="s">
        <v>34</v>
      </c>
      <c r="Y12" s="132" t="s">
        <v>34</v>
      </c>
      <c r="Z12" s="134" t="s">
        <v>35</v>
      </c>
      <c r="AA12" s="134" t="s">
        <v>35</v>
      </c>
      <c r="AB12" s="116" t="s">
        <v>36</v>
      </c>
      <c r="AC12" s="116" t="s">
        <v>36</v>
      </c>
      <c r="AD12" s="55"/>
      <c r="AE12" s="142"/>
      <c r="AF12" s="56"/>
      <c r="AG12" s="56"/>
      <c r="AH12" s="46" t="s">
        <v>34</v>
      </c>
      <c r="AI12" s="132" t="s">
        <v>34</v>
      </c>
      <c r="AJ12" s="134" t="s">
        <v>35</v>
      </c>
      <c r="AK12" s="166" t="s">
        <v>35</v>
      </c>
      <c r="AL12" s="117" t="s">
        <v>36</v>
      </c>
      <c r="AM12" s="116" t="s">
        <v>36</v>
      </c>
      <c r="AN12" s="72"/>
      <c r="AO12" s="56"/>
      <c r="AP12" s="56"/>
      <c r="AQ12" s="56"/>
      <c r="AR12" s="92" t="s">
        <v>34</v>
      </c>
      <c r="AS12" s="153" t="s">
        <v>34</v>
      </c>
      <c r="AT12" s="134" t="s">
        <v>35</v>
      </c>
      <c r="AU12" s="134" t="s">
        <v>35</v>
      </c>
      <c r="AV12" s="116" t="s">
        <v>36</v>
      </c>
      <c r="AW12" s="116" t="s">
        <v>36</v>
      </c>
      <c r="AX12" s="93"/>
      <c r="AY12" s="70"/>
      <c r="AZ12" s="85"/>
      <c r="BA12" s="59"/>
      <c r="BB12" s="46" t="s">
        <v>34</v>
      </c>
      <c r="BC12" s="132" t="s">
        <v>34</v>
      </c>
      <c r="BD12" s="134" t="s">
        <v>35</v>
      </c>
      <c r="BE12" s="134" t="s">
        <v>35</v>
      </c>
      <c r="BF12" s="123" t="s">
        <v>36</v>
      </c>
      <c r="BG12" s="136" t="s">
        <v>36</v>
      </c>
      <c r="BH12" s="59"/>
      <c r="BI12" s="59"/>
      <c r="BJ12" s="59"/>
      <c r="BK12" s="56"/>
      <c r="BL12" s="46" t="s">
        <v>34</v>
      </c>
      <c r="BM12" s="159" t="s">
        <v>34</v>
      </c>
      <c r="BN12" s="174" t="s">
        <v>35</v>
      </c>
      <c r="BO12" s="134" t="s">
        <v>35</v>
      </c>
      <c r="BP12" s="116" t="s">
        <v>36</v>
      </c>
      <c r="BQ12" s="116" t="s">
        <v>36</v>
      </c>
      <c r="BR12" s="56"/>
      <c r="BS12" s="56"/>
      <c r="BT12" s="55"/>
      <c r="BV12" s="26">
        <f t="shared" si="0"/>
        <v>14</v>
      </c>
      <c r="BW12" s="26">
        <f t="shared" si="1"/>
        <v>14</v>
      </c>
      <c r="BX12" s="26">
        <f t="shared" si="2"/>
        <v>14</v>
      </c>
    </row>
    <row r="13" spans="2:76" ht="14.45" thickBot="1" x14ac:dyDescent="0.4">
      <c r="B13" s="266" t="s">
        <v>121</v>
      </c>
      <c r="C13" s="85"/>
      <c r="D13" s="56"/>
      <c r="E13" s="56"/>
      <c r="F13" s="56"/>
      <c r="G13" s="46" t="s">
        <v>34</v>
      </c>
      <c r="H13" s="132" t="s">
        <v>34</v>
      </c>
      <c r="I13" s="166" t="s">
        <v>35</v>
      </c>
      <c r="J13" s="174" t="s">
        <v>35</v>
      </c>
      <c r="K13" s="116" t="s">
        <v>36</v>
      </c>
      <c r="L13" s="116" t="s">
        <v>36</v>
      </c>
      <c r="M13" s="56"/>
      <c r="N13" s="56"/>
      <c r="O13" s="202"/>
      <c r="P13" s="77"/>
      <c r="Q13" s="67" t="s">
        <v>34</v>
      </c>
      <c r="R13" s="132" t="s">
        <v>34</v>
      </c>
      <c r="S13" s="134" t="s">
        <v>35</v>
      </c>
      <c r="T13" s="134" t="s">
        <v>35</v>
      </c>
      <c r="U13" s="116" t="s">
        <v>36</v>
      </c>
      <c r="V13" s="116" t="s">
        <v>36</v>
      </c>
      <c r="W13" s="70"/>
      <c r="X13" s="85"/>
      <c r="Y13" s="56"/>
      <c r="Z13" s="56"/>
      <c r="AA13" s="46" t="s">
        <v>34</v>
      </c>
      <c r="AB13" s="132" t="s">
        <v>34</v>
      </c>
      <c r="AC13" s="134" t="s">
        <v>35</v>
      </c>
      <c r="AD13" s="167" t="s">
        <v>35</v>
      </c>
      <c r="AE13" s="136" t="s">
        <v>36</v>
      </c>
      <c r="AF13" s="116" t="s">
        <v>36</v>
      </c>
      <c r="AG13" s="72"/>
      <c r="AH13" s="56"/>
      <c r="AI13" s="56"/>
      <c r="AJ13" s="56"/>
      <c r="AK13" s="86" t="s">
        <v>34</v>
      </c>
      <c r="AL13" s="154" t="s">
        <v>34</v>
      </c>
      <c r="AM13" s="134" t="s">
        <v>35</v>
      </c>
      <c r="AN13" s="201" t="s">
        <v>35</v>
      </c>
      <c r="AO13" s="116" t="s">
        <v>36</v>
      </c>
      <c r="AP13" s="116" t="s">
        <v>36</v>
      </c>
      <c r="AQ13" s="93"/>
      <c r="AR13" s="55"/>
      <c r="AS13" s="142"/>
      <c r="AT13" s="59"/>
      <c r="AU13" s="46" t="s">
        <v>34</v>
      </c>
      <c r="AV13" s="132" t="s">
        <v>34</v>
      </c>
      <c r="AW13" s="134" t="s">
        <v>35</v>
      </c>
      <c r="AX13" s="134" t="s">
        <v>35</v>
      </c>
      <c r="AY13" s="145" t="s">
        <v>36</v>
      </c>
      <c r="AZ13" s="117" t="s">
        <v>36</v>
      </c>
      <c r="BA13" s="59"/>
      <c r="BB13" s="59"/>
      <c r="BC13" s="59"/>
      <c r="BD13" s="56"/>
      <c r="BE13" s="46" t="s">
        <v>34</v>
      </c>
      <c r="BF13" s="160" t="s">
        <v>34</v>
      </c>
      <c r="BG13" s="197" t="s">
        <v>35</v>
      </c>
      <c r="BH13" s="134" t="s">
        <v>35</v>
      </c>
      <c r="BI13" s="116" t="s">
        <v>36</v>
      </c>
      <c r="BJ13" s="116" t="s">
        <v>36</v>
      </c>
      <c r="BK13" s="56"/>
      <c r="BL13" s="56"/>
      <c r="BM13" s="70"/>
      <c r="BN13" s="71"/>
      <c r="BO13" s="46" t="s">
        <v>34</v>
      </c>
      <c r="BP13" s="132" t="s">
        <v>34</v>
      </c>
      <c r="BQ13" s="134" t="s">
        <v>35</v>
      </c>
      <c r="BR13" s="134" t="s">
        <v>35</v>
      </c>
      <c r="BS13" s="116" t="s">
        <v>36</v>
      </c>
      <c r="BT13" s="123" t="s">
        <v>36</v>
      </c>
      <c r="BV13" s="26">
        <f t="shared" si="0"/>
        <v>14</v>
      </c>
      <c r="BW13" s="26">
        <f t="shared" si="1"/>
        <v>14</v>
      </c>
      <c r="BX13" s="26">
        <f t="shared" si="2"/>
        <v>14</v>
      </c>
    </row>
    <row r="14" spans="2:76" ht="14.45" thickBot="1" x14ac:dyDescent="0.4">
      <c r="B14" s="266" t="s">
        <v>124</v>
      </c>
      <c r="C14" s="173" t="s">
        <v>35</v>
      </c>
      <c r="D14" s="114" t="s">
        <v>36</v>
      </c>
      <c r="E14" s="114" t="s">
        <v>36</v>
      </c>
      <c r="F14" s="33"/>
      <c r="G14" s="33"/>
      <c r="H14" s="200"/>
      <c r="I14" s="185"/>
      <c r="J14" s="31" t="s">
        <v>34</v>
      </c>
      <c r="K14" s="130" t="s">
        <v>34</v>
      </c>
      <c r="L14" s="129" t="s">
        <v>35</v>
      </c>
      <c r="M14" s="129" t="s">
        <v>35</v>
      </c>
      <c r="N14" s="114" t="s">
        <v>36</v>
      </c>
      <c r="O14" s="114" t="s">
        <v>36</v>
      </c>
      <c r="P14" s="53"/>
      <c r="Q14" s="90"/>
      <c r="R14" s="33"/>
      <c r="S14" s="33"/>
      <c r="T14" s="30" t="s">
        <v>34</v>
      </c>
      <c r="U14" s="130" t="s">
        <v>34</v>
      </c>
      <c r="V14" s="129" t="s">
        <v>35</v>
      </c>
      <c r="W14" s="199" t="s">
        <v>35</v>
      </c>
      <c r="X14" s="120" t="s">
        <v>36</v>
      </c>
      <c r="Y14" s="114" t="s">
        <v>36</v>
      </c>
      <c r="Z14" s="147"/>
      <c r="AA14" s="33"/>
      <c r="AB14" s="33"/>
      <c r="AC14" s="33"/>
      <c r="AD14" s="82" t="s">
        <v>34</v>
      </c>
      <c r="AE14" s="171" t="s">
        <v>34</v>
      </c>
      <c r="AF14" s="129" t="s">
        <v>35</v>
      </c>
      <c r="AG14" s="129" t="s">
        <v>35</v>
      </c>
      <c r="AH14" s="114" t="s">
        <v>36</v>
      </c>
      <c r="AI14" s="114" t="s">
        <v>36</v>
      </c>
      <c r="AJ14" s="91"/>
      <c r="AK14" s="32"/>
      <c r="AL14" s="84"/>
      <c r="AM14" s="65"/>
      <c r="AN14" s="198" t="s">
        <v>34</v>
      </c>
      <c r="AO14" s="171" t="s">
        <v>34</v>
      </c>
      <c r="AP14" s="129" t="s">
        <v>35</v>
      </c>
      <c r="AQ14" s="129" t="s">
        <v>35</v>
      </c>
      <c r="AR14" s="122" t="s">
        <v>36</v>
      </c>
      <c r="AS14" s="115" t="s">
        <v>36</v>
      </c>
      <c r="AT14" s="29"/>
      <c r="AU14" s="29"/>
      <c r="AV14" s="29"/>
      <c r="AW14" s="33"/>
      <c r="AX14" s="30" t="s">
        <v>34</v>
      </c>
      <c r="AY14" s="165" t="s">
        <v>34</v>
      </c>
      <c r="AZ14" s="173" t="s">
        <v>35</v>
      </c>
      <c r="BA14" s="129" t="s">
        <v>35</v>
      </c>
      <c r="BB14" s="114" t="s">
        <v>36</v>
      </c>
      <c r="BC14" s="114" t="s">
        <v>36</v>
      </c>
      <c r="BD14" s="33"/>
      <c r="BE14" s="33"/>
      <c r="BF14" s="53"/>
      <c r="BG14" s="106"/>
      <c r="BH14" s="30" t="s">
        <v>34</v>
      </c>
      <c r="BI14" s="130" t="s">
        <v>34</v>
      </c>
      <c r="BJ14" s="129" t="s">
        <v>35</v>
      </c>
      <c r="BK14" s="129" t="s">
        <v>35</v>
      </c>
      <c r="BL14" s="114" t="s">
        <v>36</v>
      </c>
      <c r="BM14" s="151" t="s">
        <v>36</v>
      </c>
      <c r="BN14" s="84"/>
      <c r="BO14" s="33"/>
      <c r="BP14" s="33"/>
      <c r="BQ14" s="33"/>
      <c r="BR14" s="30" t="s">
        <v>34</v>
      </c>
      <c r="BS14" s="130" t="s">
        <v>34</v>
      </c>
      <c r="BT14" s="164" t="s">
        <v>35</v>
      </c>
      <c r="BV14" s="26">
        <f t="shared" si="0"/>
        <v>14</v>
      </c>
      <c r="BW14" s="26">
        <f t="shared" si="1"/>
        <v>14</v>
      </c>
      <c r="BX14" s="26">
        <f t="shared" si="2"/>
        <v>14</v>
      </c>
    </row>
    <row r="15" spans="2:76" s="78" customFormat="1" ht="14.1" x14ac:dyDescent="0.35">
      <c r="B15" s="269"/>
      <c r="C15" s="127"/>
      <c r="D15" s="127"/>
      <c r="E15" s="269"/>
      <c r="F15" s="127"/>
      <c r="G15" s="269"/>
      <c r="H15" s="269"/>
      <c r="I15" s="269"/>
      <c r="J15" s="269"/>
      <c r="K15" s="127"/>
      <c r="L15" s="127"/>
      <c r="M15" s="269"/>
      <c r="N15" s="127"/>
      <c r="O15" s="269"/>
      <c r="P15" s="269"/>
      <c r="Q15" s="127"/>
      <c r="R15" s="127"/>
      <c r="S15" s="127"/>
      <c r="T15" s="127"/>
      <c r="U15" s="269"/>
      <c r="V15" s="127"/>
      <c r="W15" s="269"/>
      <c r="X15" s="269"/>
      <c r="Y15" s="127"/>
      <c r="Z15" s="127"/>
      <c r="AA15" s="127"/>
      <c r="AB15" s="127"/>
      <c r="AC15" s="127"/>
      <c r="AD15" s="127"/>
      <c r="AE15" s="269"/>
      <c r="AF15" s="269"/>
      <c r="AG15" s="127"/>
      <c r="AH15" s="127"/>
      <c r="AI15" s="127"/>
      <c r="AJ15" s="127"/>
      <c r="AK15" s="127"/>
      <c r="AM15" s="26"/>
      <c r="AN15" s="26"/>
      <c r="AO15" s="26"/>
      <c r="AP15" s="126"/>
    </row>
    <row r="16" spans="2:76" ht="19.5" customHeight="1" x14ac:dyDescent="0.25">
      <c r="B16" s="269"/>
      <c r="C16" s="272" t="s">
        <v>282</v>
      </c>
      <c r="D16" s="127"/>
      <c r="E16" s="127"/>
      <c r="F16" s="127"/>
      <c r="G16" s="127"/>
      <c r="H16" s="269"/>
      <c r="I16" s="269"/>
      <c r="J16" s="127"/>
      <c r="K16" s="127"/>
      <c r="L16" s="127"/>
      <c r="M16" s="127"/>
      <c r="N16" s="127"/>
      <c r="O16" s="127"/>
      <c r="P16" s="127"/>
      <c r="Q16" s="269"/>
      <c r="R16" s="269"/>
      <c r="S16" s="269"/>
      <c r="T16" s="269"/>
      <c r="U16" s="269"/>
      <c r="V16" s="127"/>
      <c r="W16" s="127"/>
      <c r="X16" s="269"/>
      <c r="Y16" s="26"/>
      <c r="Z16" s="26"/>
      <c r="AA16" s="26"/>
      <c r="AB16" s="27"/>
      <c r="AE16" s="245" t="s">
        <v>276</v>
      </c>
      <c r="AF16" s="264"/>
      <c r="AG16" s="264"/>
      <c r="AH16" s="264"/>
      <c r="AI16" s="264"/>
      <c r="AJ16" s="264"/>
      <c r="AK16" s="264"/>
    </row>
    <row r="17" spans="2:60" s="78" customFormat="1" ht="15.75" customHeight="1" thickBot="1" x14ac:dyDescent="0.4">
      <c r="B17" s="269"/>
      <c r="C17" s="127"/>
      <c r="D17" s="127"/>
      <c r="E17" s="269"/>
      <c r="F17" s="127"/>
      <c r="G17" s="269"/>
      <c r="H17" s="269"/>
      <c r="I17" s="269"/>
      <c r="J17" s="269"/>
      <c r="K17" s="127"/>
      <c r="L17" s="127"/>
      <c r="M17" s="269"/>
      <c r="N17" s="127"/>
      <c r="O17" s="269"/>
      <c r="P17" s="269"/>
      <c r="Q17" s="127"/>
      <c r="R17" s="127"/>
      <c r="S17" s="127"/>
      <c r="T17" s="127"/>
      <c r="U17" s="269"/>
      <c r="V17" s="127"/>
      <c r="W17" s="269"/>
      <c r="X17" s="269"/>
      <c r="Y17" s="127"/>
      <c r="Z17" s="127"/>
      <c r="AA17" s="127"/>
      <c r="AB17" s="127"/>
      <c r="AC17" s="127"/>
      <c r="AD17" s="127"/>
      <c r="AE17" s="247"/>
      <c r="AO17" s="263" t="s">
        <v>52</v>
      </c>
      <c r="AP17" s="248"/>
      <c r="AQ17" s="248"/>
      <c r="AR17" s="248"/>
      <c r="AS17" s="248"/>
      <c r="AT17" s="263"/>
      <c r="AY17" s="263" t="s">
        <v>278</v>
      </c>
      <c r="AZ17" s="248"/>
      <c r="BA17" s="248"/>
      <c r="BB17" s="248"/>
      <c r="BC17" s="248"/>
      <c r="BD17" s="248"/>
    </row>
    <row r="18" spans="2:60" s="78" customFormat="1" ht="19.5" customHeight="1" x14ac:dyDescent="0.35">
      <c r="B18" s="269"/>
      <c r="C18" s="362" t="s">
        <v>242</v>
      </c>
      <c r="D18" s="362"/>
      <c r="E18" s="362"/>
      <c r="F18" s="362"/>
      <c r="G18" s="362"/>
      <c r="H18" s="362"/>
      <c r="I18" s="467">
        <v>33.6</v>
      </c>
      <c r="J18" s="467"/>
      <c r="K18" s="127"/>
      <c r="L18" s="127"/>
      <c r="M18" s="269"/>
      <c r="N18" s="127"/>
      <c r="O18" s="269"/>
      <c r="P18" s="269"/>
      <c r="Q18" s="127"/>
      <c r="R18" s="127"/>
      <c r="S18" s="127"/>
      <c r="T18" s="127"/>
      <c r="U18" s="269"/>
      <c r="V18" s="127"/>
      <c r="W18" s="269"/>
      <c r="X18" s="269"/>
      <c r="Y18" s="127"/>
      <c r="Z18" s="127"/>
      <c r="AA18" s="127"/>
      <c r="AB18" s="127"/>
      <c r="AC18" s="127"/>
      <c r="AD18" s="127"/>
      <c r="AE18" s="274" t="s">
        <v>255</v>
      </c>
      <c r="AF18" s="275"/>
      <c r="AG18" s="275"/>
      <c r="AH18" s="275"/>
      <c r="AI18" s="275"/>
      <c r="AJ18" s="275"/>
      <c r="AK18" s="275"/>
      <c r="AL18" s="275"/>
      <c r="AM18" s="275"/>
      <c r="AN18" s="276"/>
      <c r="AO18" s="363">
        <f>$L42*$L44*$M52</f>
        <v>9549.1200000000026</v>
      </c>
      <c r="AP18" s="364"/>
      <c r="AQ18" s="364"/>
      <c r="AR18" s="364"/>
      <c r="AS18" s="364"/>
      <c r="AT18" s="364"/>
      <c r="AU18" s="364"/>
      <c r="AV18" s="364"/>
      <c r="AW18" s="364"/>
      <c r="AX18" s="365"/>
      <c r="AY18" s="363">
        <f>$L43*$L44*$M52</f>
        <v>12841.920000000002</v>
      </c>
      <c r="AZ18" s="364"/>
      <c r="BA18" s="364"/>
      <c r="BB18" s="364"/>
      <c r="BC18" s="364"/>
      <c r="BD18" s="364"/>
      <c r="BE18" s="364"/>
      <c r="BF18" s="364"/>
      <c r="BG18" s="364"/>
      <c r="BH18" s="365"/>
    </row>
    <row r="19" spans="2:60" ht="19.5" customHeight="1" x14ac:dyDescent="0.25">
      <c r="C19" s="267" t="s">
        <v>243</v>
      </c>
      <c r="I19" s="26">
        <v>3</v>
      </c>
      <c r="AE19" s="277" t="s">
        <v>256</v>
      </c>
      <c r="AF19" s="278"/>
      <c r="AG19" s="278"/>
      <c r="AH19" s="278"/>
      <c r="AI19" s="278"/>
      <c r="AJ19" s="278"/>
      <c r="AK19" s="278"/>
      <c r="AL19" s="278"/>
      <c r="AM19" s="278"/>
      <c r="AN19" s="279"/>
      <c r="AO19" s="372">
        <f>$L44*$L45</f>
        <v>0</v>
      </c>
      <c r="AP19" s="373"/>
      <c r="AQ19" s="373"/>
      <c r="AR19" s="373"/>
      <c r="AS19" s="373"/>
      <c r="AT19" s="373"/>
      <c r="AU19" s="373"/>
      <c r="AV19" s="373"/>
      <c r="AW19" s="373"/>
      <c r="AX19" s="374"/>
      <c r="AY19" s="372">
        <f>$L44*$L45</f>
        <v>0</v>
      </c>
      <c r="AZ19" s="373"/>
      <c r="BA19" s="373"/>
      <c r="BB19" s="373"/>
      <c r="BC19" s="373"/>
      <c r="BD19" s="373"/>
      <c r="BE19" s="373"/>
      <c r="BF19" s="373"/>
      <c r="BG19" s="373"/>
      <c r="BH19" s="374"/>
    </row>
    <row r="20" spans="2:60" ht="19.5" customHeight="1" x14ac:dyDescent="0.25">
      <c r="C20" s="267" t="s">
        <v>244</v>
      </c>
      <c r="I20" s="26">
        <v>10</v>
      </c>
      <c r="AE20" s="277" t="s">
        <v>257</v>
      </c>
      <c r="AF20" s="278"/>
      <c r="AG20" s="278"/>
      <c r="AH20" s="278"/>
      <c r="AI20" s="278"/>
      <c r="AJ20" s="278"/>
      <c r="AK20" s="278"/>
      <c r="AL20" s="278"/>
      <c r="AM20" s="278"/>
      <c r="AN20" s="279"/>
      <c r="AO20" s="375">
        <f>$M56+$Q56+$U56</f>
        <v>9</v>
      </c>
      <c r="AP20" s="376"/>
      <c r="AQ20" s="376"/>
      <c r="AR20" s="376"/>
      <c r="AS20" s="376"/>
      <c r="AT20" s="376"/>
      <c r="AU20" s="376"/>
      <c r="AV20" s="376"/>
      <c r="AW20" s="376"/>
      <c r="AX20" s="377"/>
      <c r="AY20" s="375">
        <f>$M56+$Q56+$U56</f>
        <v>9</v>
      </c>
      <c r="AZ20" s="376"/>
      <c r="BA20" s="376"/>
      <c r="BB20" s="376"/>
      <c r="BC20" s="376"/>
      <c r="BD20" s="376"/>
      <c r="BE20" s="376"/>
      <c r="BF20" s="376"/>
      <c r="BG20" s="376"/>
      <c r="BH20" s="377"/>
    </row>
    <row r="21" spans="2:60" ht="19.5" customHeight="1" thickBot="1" x14ac:dyDescent="0.3">
      <c r="C21" s="125"/>
      <c r="AE21" s="280" t="s">
        <v>258</v>
      </c>
      <c r="AF21" s="281"/>
      <c r="AG21" s="281"/>
      <c r="AH21" s="281"/>
      <c r="AI21" s="281"/>
      <c r="AJ21" s="281"/>
      <c r="AK21" s="281"/>
      <c r="AL21" s="281"/>
      <c r="AM21" s="281"/>
      <c r="AN21" s="282"/>
      <c r="AO21" s="378">
        <f>$M56*$O56+$Q56*$S56+$U56*$W56</f>
        <v>72</v>
      </c>
      <c r="AP21" s="379"/>
      <c r="AQ21" s="379"/>
      <c r="AR21" s="379"/>
      <c r="AS21" s="379"/>
      <c r="AT21" s="379"/>
      <c r="AU21" s="379"/>
      <c r="AV21" s="379"/>
      <c r="AW21" s="379"/>
      <c r="AX21" s="380"/>
      <c r="AY21" s="378">
        <f>$M56*$O56+$Q56*$S56+$U56*$W56</f>
        <v>72</v>
      </c>
      <c r="AZ21" s="379"/>
      <c r="BA21" s="379"/>
      <c r="BB21" s="379"/>
      <c r="BC21" s="379"/>
      <c r="BD21" s="379"/>
      <c r="BE21" s="379"/>
      <c r="BF21" s="379"/>
      <c r="BG21" s="379"/>
      <c r="BH21" s="380"/>
    </row>
    <row r="22" spans="2:60" ht="19.5" customHeight="1" thickTop="1" x14ac:dyDescent="0.25">
      <c r="C22" s="384" t="s">
        <v>140</v>
      </c>
      <c r="D22" s="384"/>
      <c r="E22" s="384"/>
      <c r="F22" s="384"/>
      <c r="G22" s="384"/>
      <c r="H22" s="384"/>
      <c r="I22" s="385"/>
      <c r="J22" s="384" t="s">
        <v>132</v>
      </c>
      <c r="K22" s="384"/>
      <c r="L22" s="384"/>
      <c r="M22" s="384"/>
      <c r="N22" s="384"/>
      <c r="O22" s="384"/>
      <c r="P22" s="384"/>
      <c r="AE22" s="283" t="s">
        <v>259</v>
      </c>
      <c r="AF22" s="284"/>
      <c r="AG22" s="284"/>
      <c r="AH22" s="284"/>
      <c r="AI22" s="284"/>
      <c r="AJ22" s="284"/>
      <c r="AK22" s="284"/>
      <c r="AL22" s="284"/>
      <c r="AM22" s="284"/>
      <c r="AN22" s="285"/>
      <c r="AO22" s="369">
        <f>IF($M$52="",0,(($L$42/$M$51*($M56*$O56+$Q56*$S56+$U56*$W56))*AO19))</f>
        <v>0</v>
      </c>
      <c r="AP22" s="370"/>
      <c r="AQ22" s="370"/>
      <c r="AR22" s="370"/>
      <c r="AS22" s="370"/>
      <c r="AT22" s="370"/>
      <c r="AU22" s="370"/>
      <c r="AV22" s="370"/>
      <c r="AW22" s="370"/>
      <c r="AX22" s="371"/>
      <c r="AY22" s="369">
        <f>IF($M$52="",0,(($L$43/$M$51*($M56*$O56+$Q56*$S56+$U56*$W56))*AY19))</f>
        <v>0</v>
      </c>
      <c r="AZ22" s="370"/>
      <c r="BA22" s="370"/>
      <c r="BB22" s="370"/>
      <c r="BC22" s="370"/>
      <c r="BD22" s="370"/>
      <c r="BE22" s="370"/>
      <c r="BF22" s="370"/>
      <c r="BG22" s="370"/>
      <c r="BH22" s="371"/>
    </row>
    <row r="23" spans="2:60" ht="19.5" customHeight="1" x14ac:dyDescent="0.25">
      <c r="D23" s="230"/>
      <c r="E23" s="230"/>
      <c r="F23" s="230"/>
      <c r="G23" s="230"/>
      <c r="H23" s="230"/>
      <c r="I23" s="229"/>
      <c r="AE23" s="277" t="s">
        <v>260</v>
      </c>
      <c r="AF23" s="278"/>
      <c r="AG23" s="278"/>
      <c r="AH23" s="278"/>
      <c r="AI23" s="278"/>
      <c r="AJ23" s="278"/>
      <c r="AK23" s="278"/>
      <c r="AL23" s="278"/>
      <c r="AM23" s="278"/>
      <c r="AN23" s="279"/>
      <c r="AO23" s="372">
        <f>$L$44*$L$46</f>
        <v>4.9000000000000004</v>
      </c>
      <c r="AP23" s="373"/>
      <c r="AQ23" s="373"/>
      <c r="AR23" s="373"/>
      <c r="AS23" s="373"/>
      <c r="AT23" s="373"/>
      <c r="AU23" s="373"/>
      <c r="AV23" s="373"/>
      <c r="AW23" s="373"/>
      <c r="AX23" s="374"/>
      <c r="AY23" s="372">
        <f>$L$44*$L$46</f>
        <v>4.9000000000000004</v>
      </c>
      <c r="AZ23" s="373"/>
      <c r="BA23" s="373"/>
      <c r="BB23" s="373"/>
      <c r="BC23" s="373"/>
      <c r="BD23" s="373"/>
      <c r="BE23" s="373"/>
      <c r="BF23" s="373"/>
      <c r="BG23" s="373"/>
      <c r="BH23" s="374"/>
    </row>
    <row r="24" spans="2:60" ht="19.5" customHeight="1" x14ac:dyDescent="0.25">
      <c r="C24" s="232" t="s">
        <v>133</v>
      </c>
      <c r="D24" s="381" t="s">
        <v>170</v>
      </c>
      <c r="E24" s="381"/>
      <c r="F24" s="381"/>
      <c r="G24" s="381"/>
      <c r="H24" s="381"/>
      <c r="I24" s="382"/>
      <c r="J24" s="232" t="s">
        <v>133</v>
      </c>
      <c r="K24" s="383" t="s">
        <v>175</v>
      </c>
      <c r="L24" s="383"/>
      <c r="M24" s="383"/>
      <c r="N24" s="383"/>
      <c r="O24" s="383"/>
      <c r="P24" s="383"/>
      <c r="AE24" s="277" t="s">
        <v>261</v>
      </c>
      <c r="AF24" s="278"/>
      <c r="AG24" s="278"/>
      <c r="AH24" s="278"/>
      <c r="AI24" s="278"/>
      <c r="AJ24" s="278"/>
      <c r="AK24" s="278"/>
      <c r="AL24" s="278"/>
      <c r="AM24" s="278"/>
      <c r="AN24" s="279"/>
      <c r="AO24" s="375">
        <f>$M57+$Q57+$U57</f>
        <v>9</v>
      </c>
      <c r="AP24" s="376"/>
      <c r="AQ24" s="376"/>
      <c r="AR24" s="376"/>
      <c r="AS24" s="376"/>
      <c r="AT24" s="376"/>
      <c r="AU24" s="376"/>
      <c r="AV24" s="376"/>
      <c r="AW24" s="376"/>
      <c r="AX24" s="377"/>
      <c r="AY24" s="375">
        <f>$M57+$Q57+$U57</f>
        <v>9</v>
      </c>
      <c r="AZ24" s="376"/>
      <c r="BA24" s="376"/>
      <c r="BB24" s="376"/>
      <c r="BC24" s="376"/>
      <c r="BD24" s="376"/>
      <c r="BE24" s="376"/>
      <c r="BF24" s="376"/>
      <c r="BG24" s="376"/>
      <c r="BH24" s="377"/>
    </row>
    <row r="25" spans="2:60" ht="19.5" customHeight="1" thickBot="1" x14ac:dyDescent="0.3">
      <c r="C25" s="232"/>
      <c r="D25" s="381"/>
      <c r="E25" s="381"/>
      <c r="F25" s="381"/>
      <c r="G25" s="381"/>
      <c r="H25" s="381"/>
      <c r="I25" s="382"/>
      <c r="J25" s="232"/>
      <c r="K25" s="383"/>
      <c r="L25" s="383"/>
      <c r="M25" s="383"/>
      <c r="N25" s="383"/>
      <c r="O25" s="383"/>
      <c r="P25" s="383"/>
      <c r="AE25" s="280" t="s">
        <v>262</v>
      </c>
      <c r="AF25" s="281"/>
      <c r="AG25" s="281"/>
      <c r="AH25" s="281"/>
      <c r="AI25" s="281"/>
      <c r="AJ25" s="281"/>
      <c r="AK25" s="281"/>
      <c r="AL25" s="281"/>
      <c r="AM25" s="281"/>
      <c r="AN25" s="282"/>
      <c r="AO25" s="378">
        <f>$M57*$O57+$Q57*$S57+$U57*$W57</f>
        <v>72</v>
      </c>
      <c r="AP25" s="379"/>
      <c r="AQ25" s="379"/>
      <c r="AR25" s="379"/>
      <c r="AS25" s="379"/>
      <c r="AT25" s="379"/>
      <c r="AU25" s="379"/>
      <c r="AV25" s="379"/>
      <c r="AW25" s="379"/>
      <c r="AX25" s="380"/>
      <c r="AY25" s="378">
        <f>$M57*$O57+$Q57*$S57+$U57*$W57</f>
        <v>72</v>
      </c>
      <c r="AZ25" s="379"/>
      <c r="BA25" s="379"/>
      <c r="BB25" s="379"/>
      <c r="BC25" s="379"/>
      <c r="BD25" s="379"/>
      <c r="BE25" s="379"/>
      <c r="BF25" s="379"/>
      <c r="BG25" s="379"/>
      <c r="BH25" s="380"/>
    </row>
    <row r="26" spans="2:60" ht="19.5" customHeight="1" thickTop="1" x14ac:dyDescent="0.25">
      <c r="C26" s="232" t="s">
        <v>134</v>
      </c>
      <c r="D26" s="381" t="s">
        <v>171</v>
      </c>
      <c r="E26" s="381"/>
      <c r="F26" s="381"/>
      <c r="G26" s="381"/>
      <c r="H26" s="381"/>
      <c r="I26" s="382"/>
      <c r="J26" s="232" t="s">
        <v>134</v>
      </c>
      <c r="K26" s="383" t="s">
        <v>176</v>
      </c>
      <c r="L26" s="383"/>
      <c r="M26" s="383"/>
      <c r="N26" s="383"/>
      <c r="O26" s="383"/>
      <c r="P26" s="383"/>
      <c r="AE26" s="283" t="s">
        <v>263</v>
      </c>
      <c r="AF26" s="284"/>
      <c r="AG26" s="284"/>
      <c r="AH26" s="284"/>
      <c r="AI26" s="284"/>
      <c r="AJ26" s="284"/>
      <c r="AK26" s="284"/>
      <c r="AL26" s="284"/>
      <c r="AM26" s="284"/>
      <c r="AN26" s="285"/>
      <c r="AO26" s="369">
        <f>IF($M$52="",0,(($L$42/$M$51*($M57*$O57+$Q57*$S57+$U57*$W57))*AO23))</f>
        <v>1023.12</v>
      </c>
      <c r="AP26" s="370"/>
      <c r="AQ26" s="370"/>
      <c r="AR26" s="370"/>
      <c r="AS26" s="370"/>
      <c r="AT26" s="370"/>
      <c r="AU26" s="370"/>
      <c r="AV26" s="370"/>
      <c r="AW26" s="370"/>
      <c r="AX26" s="371"/>
      <c r="AY26" s="369">
        <f>IF($M$52="",0,(($L$43/$M$51*($M57*$O57+$Q57*$S57+$U57*$W57))*AY23))</f>
        <v>1375.92</v>
      </c>
      <c r="AZ26" s="370"/>
      <c r="BA26" s="370"/>
      <c r="BB26" s="370"/>
      <c r="BC26" s="370"/>
      <c r="BD26" s="370"/>
      <c r="BE26" s="370"/>
      <c r="BF26" s="370"/>
      <c r="BG26" s="370"/>
      <c r="BH26" s="371"/>
    </row>
    <row r="27" spans="2:60" ht="19.5" customHeight="1" x14ac:dyDescent="0.25">
      <c r="C27" s="232"/>
      <c r="D27" s="381"/>
      <c r="E27" s="381"/>
      <c r="F27" s="381"/>
      <c r="G27" s="381"/>
      <c r="H27" s="381"/>
      <c r="I27" s="382"/>
      <c r="J27" s="232"/>
      <c r="K27" s="383"/>
      <c r="L27" s="383"/>
      <c r="M27" s="383"/>
      <c r="N27" s="383"/>
      <c r="O27" s="383"/>
      <c r="P27" s="383"/>
      <c r="AE27" s="277" t="s">
        <v>264</v>
      </c>
      <c r="AF27" s="278"/>
      <c r="AG27" s="278"/>
      <c r="AH27" s="278"/>
      <c r="AI27" s="278"/>
      <c r="AJ27" s="278"/>
      <c r="AK27" s="278"/>
      <c r="AL27" s="278"/>
      <c r="AM27" s="278"/>
      <c r="AN27" s="279"/>
      <c r="AO27" s="372">
        <f>$L44*$L47</f>
        <v>0</v>
      </c>
      <c r="AP27" s="373"/>
      <c r="AQ27" s="373"/>
      <c r="AR27" s="373"/>
      <c r="AS27" s="373"/>
      <c r="AT27" s="373"/>
      <c r="AU27" s="373"/>
      <c r="AV27" s="373"/>
      <c r="AW27" s="373"/>
      <c r="AX27" s="374"/>
      <c r="AY27" s="372">
        <f>$L44*$L47</f>
        <v>0</v>
      </c>
      <c r="AZ27" s="373"/>
      <c r="BA27" s="373"/>
      <c r="BB27" s="373"/>
      <c r="BC27" s="373"/>
      <c r="BD27" s="373"/>
      <c r="BE27" s="373"/>
      <c r="BF27" s="373"/>
      <c r="BG27" s="373"/>
      <c r="BH27" s="374"/>
    </row>
    <row r="28" spans="2:60" ht="19.5" customHeight="1" x14ac:dyDescent="0.25">
      <c r="C28" s="232" t="s">
        <v>135</v>
      </c>
      <c r="D28" s="381" t="s">
        <v>172</v>
      </c>
      <c r="E28" s="381"/>
      <c r="F28" s="381"/>
      <c r="G28" s="381"/>
      <c r="H28" s="381"/>
      <c r="I28" s="382"/>
      <c r="J28" s="232" t="s">
        <v>135</v>
      </c>
      <c r="K28" s="383" t="s">
        <v>177</v>
      </c>
      <c r="L28" s="383"/>
      <c r="M28" s="383"/>
      <c r="N28" s="383"/>
      <c r="O28" s="383"/>
      <c r="P28" s="383"/>
      <c r="AE28" s="277" t="s">
        <v>265</v>
      </c>
      <c r="AF28" s="278"/>
      <c r="AG28" s="278"/>
      <c r="AH28" s="278"/>
      <c r="AI28" s="278"/>
      <c r="AJ28" s="278"/>
      <c r="AK28" s="278"/>
      <c r="AL28" s="278"/>
      <c r="AM28" s="278"/>
      <c r="AN28" s="279"/>
      <c r="AO28" s="375">
        <f>$Q58</f>
        <v>6</v>
      </c>
      <c r="AP28" s="376"/>
      <c r="AQ28" s="376"/>
      <c r="AR28" s="376"/>
      <c r="AS28" s="376"/>
      <c r="AT28" s="376"/>
      <c r="AU28" s="376"/>
      <c r="AV28" s="376"/>
      <c r="AW28" s="376"/>
      <c r="AX28" s="377"/>
      <c r="AY28" s="375">
        <f>$Q58</f>
        <v>6</v>
      </c>
      <c r="AZ28" s="376"/>
      <c r="BA28" s="376"/>
      <c r="BB28" s="376"/>
      <c r="BC28" s="376"/>
      <c r="BD28" s="376"/>
      <c r="BE28" s="376"/>
      <c r="BF28" s="376"/>
      <c r="BG28" s="376"/>
      <c r="BH28" s="377"/>
    </row>
    <row r="29" spans="2:60" ht="19.5" customHeight="1" thickBot="1" x14ac:dyDescent="0.3">
      <c r="C29" s="232"/>
      <c r="D29" s="381"/>
      <c r="E29" s="381"/>
      <c r="F29" s="381"/>
      <c r="G29" s="381"/>
      <c r="H29" s="381"/>
      <c r="I29" s="382"/>
      <c r="J29" s="232"/>
      <c r="K29" s="383"/>
      <c r="L29" s="383"/>
      <c r="M29" s="383"/>
      <c r="N29" s="383"/>
      <c r="O29" s="383"/>
      <c r="P29" s="383"/>
      <c r="AE29" s="280" t="s">
        <v>266</v>
      </c>
      <c r="AF29" s="281"/>
      <c r="AG29" s="281"/>
      <c r="AH29" s="281"/>
      <c r="AI29" s="281"/>
      <c r="AJ29" s="281"/>
      <c r="AK29" s="281"/>
      <c r="AL29" s="281"/>
      <c r="AM29" s="281"/>
      <c r="AN29" s="282"/>
      <c r="AO29" s="378">
        <f>$Q55*$S55+$Q56*$S56+$Q57*$S57</f>
        <v>48</v>
      </c>
      <c r="AP29" s="379"/>
      <c r="AQ29" s="379"/>
      <c r="AR29" s="379"/>
      <c r="AS29" s="379"/>
      <c r="AT29" s="379"/>
      <c r="AU29" s="379"/>
      <c r="AV29" s="379"/>
      <c r="AW29" s="379"/>
      <c r="AX29" s="380"/>
      <c r="AY29" s="378">
        <f>$Q55*$S55+$Q56*$S56+$Q57*$S57</f>
        <v>48</v>
      </c>
      <c r="AZ29" s="379"/>
      <c r="BA29" s="379"/>
      <c r="BB29" s="379"/>
      <c r="BC29" s="379"/>
      <c r="BD29" s="379"/>
      <c r="BE29" s="379"/>
      <c r="BF29" s="379"/>
      <c r="BG29" s="379"/>
      <c r="BH29" s="380"/>
    </row>
    <row r="30" spans="2:60" ht="19.5" customHeight="1" thickTop="1" x14ac:dyDescent="0.25">
      <c r="C30" s="232" t="s">
        <v>136</v>
      </c>
      <c r="D30" s="381" t="s">
        <v>115</v>
      </c>
      <c r="E30" s="381"/>
      <c r="F30" s="381"/>
      <c r="G30" s="381"/>
      <c r="H30" s="381"/>
      <c r="I30" s="382"/>
      <c r="J30" s="232"/>
      <c r="K30" s="383"/>
      <c r="L30" s="383"/>
      <c r="M30" s="383"/>
      <c r="N30" s="383"/>
      <c r="O30" s="383"/>
      <c r="P30" s="383"/>
      <c r="AE30" s="283" t="s">
        <v>267</v>
      </c>
      <c r="AF30" s="284"/>
      <c r="AG30" s="284"/>
      <c r="AH30" s="284"/>
      <c r="AI30" s="284"/>
      <c r="AJ30" s="284"/>
      <c r="AK30" s="284"/>
      <c r="AL30" s="284"/>
      <c r="AM30" s="284"/>
      <c r="AN30" s="285"/>
      <c r="AO30" s="369">
        <f>IF($M$52="",0,(($L$42/$M$51*($Q55*$S55+$Q56*$S56+$Q57*$S57))*AO27))</f>
        <v>0</v>
      </c>
      <c r="AP30" s="370"/>
      <c r="AQ30" s="370"/>
      <c r="AR30" s="370"/>
      <c r="AS30" s="370"/>
      <c r="AT30" s="370"/>
      <c r="AU30" s="370"/>
      <c r="AV30" s="370"/>
      <c r="AW30" s="370"/>
      <c r="AX30" s="371"/>
      <c r="AY30" s="369">
        <f>IF($M$52="",0,(($L$43/$M$51*($Q55*$S55+$Q56*$S56+$Q57*$S57))*AY27))</f>
        <v>0</v>
      </c>
      <c r="AZ30" s="370"/>
      <c r="BA30" s="370"/>
      <c r="BB30" s="370"/>
      <c r="BC30" s="370"/>
      <c r="BD30" s="370"/>
      <c r="BE30" s="370"/>
      <c r="BF30" s="370"/>
      <c r="BG30" s="370"/>
      <c r="BH30" s="371"/>
    </row>
    <row r="31" spans="2:60" ht="19.5" customHeight="1" x14ac:dyDescent="0.25">
      <c r="C31" s="232" t="s">
        <v>138</v>
      </c>
      <c r="D31" s="381" t="s">
        <v>173</v>
      </c>
      <c r="E31" s="381"/>
      <c r="F31" s="381"/>
      <c r="G31" s="381"/>
      <c r="H31" s="381"/>
      <c r="I31" s="382"/>
      <c r="J31" s="232"/>
      <c r="K31" s="383"/>
      <c r="L31" s="383"/>
      <c r="M31" s="383"/>
      <c r="N31" s="383"/>
      <c r="O31" s="383"/>
      <c r="P31" s="383"/>
      <c r="AE31" s="277" t="s">
        <v>268</v>
      </c>
      <c r="AF31" s="278"/>
      <c r="AG31" s="278"/>
      <c r="AH31" s="278"/>
      <c r="AI31" s="278"/>
      <c r="AJ31" s="278"/>
      <c r="AK31" s="278"/>
      <c r="AL31" s="278"/>
      <c r="AM31" s="278"/>
      <c r="AN31" s="279"/>
      <c r="AO31" s="372">
        <f>$L44*$L48</f>
        <v>9.8000000000000007</v>
      </c>
      <c r="AP31" s="373"/>
      <c r="AQ31" s="373"/>
      <c r="AR31" s="373"/>
      <c r="AS31" s="373"/>
      <c r="AT31" s="373"/>
      <c r="AU31" s="373"/>
      <c r="AV31" s="373"/>
      <c r="AW31" s="373"/>
      <c r="AX31" s="374"/>
      <c r="AY31" s="372">
        <f>$L44*$L48</f>
        <v>9.8000000000000007</v>
      </c>
      <c r="AZ31" s="373"/>
      <c r="BA31" s="373"/>
      <c r="BB31" s="373"/>
      <c r="BC31" s="373"/>
      <c r="BD31" s="373"/>
      <c r="BE31" s="373"/>
      <c r="BF31" s="373"/>
      <c r="BG31" s="373"/>
      <c r="BH31" s="374"/>
    </row>
    <row r="32" spans="2:60" ht="19.5" customHeight="1" x14ac:dyDescent="0.25">
      <c r="C32" s="232" t="s">
        <v>139</v>
      </c>
      <c r="D32" s="381" t="s">
        <v>174</v>
      </c>
      <c r="E32" s="381"/>
      <c r="F32" s="381"/>
      <c r="G32" s="381"/>
      <c r="H32" s="381"/>
      <c r="I32" s="382"/>
      <c r="J32" s="232"/>
      <c r="K32" s="383"/>
      <c r="L32" s="383"/>
      <c r="M32" s="383"/>
      <c r="N32" s="383"/>
      <c r="O32" s="383"/>
      <c r="P32" s="383"/>
      <c r="AE32" s="277" t="s">
        <v>269</v>
      </c>
      <c r="AF32" s="278"/>
      <c r="AG32" s="278"/>
      <c r="AH32" s="278"/>
      <c r="AI32" s="278"/>
      <c r="AJ32" s="278"/>
      <c r="AK32" s="278"/>
      <c r="AL32" s="278"/>
      <c r="AM32" s="278"/>
      <c r="AN32" s="279"/>
      <c r="AO32" s="375">
        <f>$U58</f>
        <v>6</v>
      </c>
      <c r="AP32" s="376"/>
      <c r="AQ32" s="376"/>
      <c r="AR32" s="376"/>
      <c r="AS32" s="376"/>
      <c r="AT32" s="376"/>
      <c r="AU32" s="376"/>
      <c r="AV32" s="376"/>
      <c r="AW32" s="376"/>
      <c r="AX32" s="377"/>
      <c r="AY32" s="375">
        <f>$U58</f>
        <v>6</v>
      </c>
      <c r="AZ32" s="376"/>
      <c r="BA32" s="376"/>
      <c r="BB32" s="376"/>
      <c r="BC32" s="376"/>
      <c r="BD32" s="376"/>
      <c r="BE32" s="376"/>
      <c r="BF32" s="376"/>
      <c r="BG32" s="376"/>
      <c r="BH32" s="377"/>
    </row>
    <row r="33" spans="3:60" ht="19.5" customHeight="1" thickBot="1" x14ac:dyDescent="0.3">
      <c r="C33" s="268"/>
      <c r="D33" s="381"/>
      <c r="E33" s="381"/>
      <c r="F33" s="381"/>
      <c r="G33" s="381"/>
      <c r="H33" s="381"/>
      <c r="I33" s="382"/>
      <c r="J33" s="232" t="s">
        <v>136</v>
      </c>
      <c r="K33" s="383" t="s">
        <v>178</v>
      </c>
      <c r="L33" s="383"/>
      <c r="M33" s="383"/>
      <c r="N33" s="383"/>
      <c r="O33" s="383"/>
      <c r="P33" s="383"/>
      <c r="AE33" s="280" t="s">
        <v>270</v>
      </c>
      <c r="AF33" s="281"/>
      <c r="AG33" s="281"/>
      <c r="AH33" s="281"/>
      <c r="AI33" s="281"/>
      <c r="AJ33" s="281"/>
      <c r="AK33" s="281"/>
      <c r="AL33" s="281"/>
      <c r="AM33" s="281"/>
      <c r="AN33" s="282"/>
      <c r="AO33" s="378">
        <f>$U55*$W55+$U56*$W56+$U57*$W57</f>
        <v>48</v>
      </c>
      <c r="AP33" s="379"/>
      <c r="AQ33" s="379"/>
      <c r="AR33" s="379"/>
      <c r="AS33" s="379"/>
      <c r="AT33" s="379"/>
      <c r="AU33" s="379"/>
      <c r="AV33" s="379"/>
      <c r="AW33" s="379"/>
      <c r="AX33" s="380"/>
      <c r="AY33" s="378">
        <f>$U55*$W55+$U56*$W56+$U57*$W57</f>
        <v>48</v>
      </c>
      <c r="AZ33" s="379"/>
      <c r="BA33" s="379"/>
      <c r="BB33" s="379"/>
      <c r="BC33" s="379"/>
      <c r="BD33" s="379"/>
      <c r="BE33" s="379"/>
      <c r="BF33" s="379"/>
      <c r="BG33" s="379"/>
      <c r="BH33" s="380"/>
    </row>
    <row r="34" spans="3:60" ht="19.5" customHeight="1" thickTop="1" thickBot="1" x14ac:dyDescent="0.3">
      <c r="C34" s="268"/>
      <c r="D34" s="381"/>
      <c r="E34" s="381"/>
      <c r="F34" s="381"/>
      <c r="G34" s="381"/>
      <c r="H34" s="381"/>
      <c r="I34" s="382"/>
      <c r="J34" s="232"/>
      <c r="K34" s="383"/>
      <c r="L34" s="383"/>
      <c r="M34" s="383"/>
      <c r="N34" s="383"/>
      <c r="O34" s="383"/>
      <c r="P34" s="383"/>
      <c r="AE34" s="286" t="s">
        <v>271</v>
      </c>
      <c r="AF34" s="287"/>
      <c r="AG34" s="287"/>
      <c r="AH34" s="287"/>
      <c r="AI34" s="287"/>
      <c r="AJ34" s="287"/>
      <c r="AK34" s="287"/>
      <c r="AL34" s="287"/>
      <c r="AM34" s="287"/>
      <c r="AN34" s="288"/>
      <c r="AO34" s="392">
        <f>IF($M$52="",0,(($L$42/$M$51*($U55*$W55+$U56*$W56+$U57*$W57))*AO31))</f>
        <v>1364.16</v>
      </c>
      <c r="AP34" s="393"/>
      <c r="AQ34" s="393"/>
      <c r="AR34" s="393"/>
      <c r="AS34" s="393"/>
      <c r="AT34" s="393"/>
      <c r="AU34" s="393"/>
      <c r="AV34" s="393"/>
      <c r="AW34" s="393"/>
      <c r="AX34" s="394"/>
      <c r="AY34" s="392">
        <f>IF($M$52="",0,(($L$43/$M$51*($U55*$W55+$U56*$W56+$U57*$W57))*AY31))</f>
        <v>1834.56</v>
      </c>
      <c r="AZ34" s="393"/>
      <c r="BA34" s="393"/>
      <c r="BB34" s="393"/>
      <c r="BC34" s="393"/>
      <c r="BD34" s="393"/>
      <c r="BE34" s="393"/>
      <c r="BF34" s="393"/>
      <c r="BG34" s="393"/>
      <c r="BH34" s="394"/>
    </row>
    <row r="35" spans="3:60" ht="19.5" customHeight="1" thickTop="1" x14ac:dyDescent="0.25">
      <c r="C35" s="268"/>
      <c r="D35" s="270"/>
      <c r="E35" s="270"/>
      <c r="F35" s="270"/>
      <c r="G35" s="270"/>
      <c r="H35" s="270"/>
      <c r="I35" s="271"/>
      <c r="J35" s="232" t="s">
        <v>138</v>
      </c>
      <c r="K35" s="383" t="s">
        <v>193</v>
      </c>
      <c r="L35" s="383"/>
      <c r="M35" s="383"/>
      <c r="N35" s="383"/>
      <c r="O35" s="383"/>
      <c r="P35" s="383"/>
      <c r="AE35" s="283" t="s">
        <v>272</v>
      </c>
      <c r="AF35" s="284"/>
      <c r="AG35" s="284"/>
      <c r="AH35" s="284"/>
      <c r="AI35" s="284"/>
      <c r="AJ35" s="284"/>
      <c r="AK35" s="284"/>
      <c r="AL35" s="284"/>
      <c r="AM35" s="284"/>
      <c r="AN35" s="285"/>
      <c r="AO35" s="369">
        <f>AO18+AO22+AO26+AO30+AO34</f>
        <v>11936.400000000003</v>
      </c>
      <c r="AP35" s="370"/>
      <c r="AQ35" s="370"/>
      <c r="AR35" s="370"/>
      <c r="AS35" s="370"/>
      <c r="AT35" s="370"/>
      <c r="AU35" s="370"/>
      <c r="AV35" s="370"/>
      <c r="AW35" s="370"/>
      <c r="AX35" s="371"/>
      <c r="AY35" s="369">
        <f>AY18+AY22+AY26+AY30+AY34</f>
        <v>16052.400000000001</v>
      </c>
      <c r="AZ35" s="370"/>
      <c r="BA35" s="370"/>
      <c r="BB35" s="370"/>
      <c r="BC35" s="370"/>
      <c r="BD35" s="370"/>
      <c r="BE35" s="370"/>
      <c r="BF35" s="370"/>
      <c r="BG35" s="370"/>
      <c r="BH35" s="371"/>
    </row>
    <row r="36" spans="3:60" ht="19.5" customHeight="1" x14ac:dyDescent="0.25">
      <c r="C36" s="268"/>
      <c r="D36" s="270"/>
      <c r="E36" s="270"/>
      <c r="F36" s="270"/>
      <c r="G36" s="270"/>
      <c r="H36" s="270"/>
      <c r="I36" s="271"/>
      <c r="J36" s="268"/>
      <c r="K36" s="383"/>
      <c r="L36" s="383"/>
      <c r="M36" s="383"/>
      <c r="N36" s="383"/>
      <c r="O36" s="383"/>
      <c r="P36" s="383"/>
      <c r="AE36" s="289" t="s">
        <v>273</v>
      </c>
      <c r="AF36" s="290"/>
      <c r="AG36" s="290"/>
      <c r="AH36" s="290"/>
      <c r="AI36" s="290"/>
      <c r="AJ36" s="290"/>
      <c r="AK36" s="290"/>
      <c r="AL36" s="290"/>
      <c r="AM36" s="290"/>
      <c r="AN36" s="291"/>
      <c r="AO36" s="407">
        <f>AO35*13</f>
        <v>155173.20000000004</v>
      </c>
      <c r="AP36" s="408"/>
      <c r="AQ36" s="408"/>
      <c r="AR36" s="408"/>
      <c r="AS36" s="408"/>
      <c r="AT36" s="408"/>
      <c r="AU36" s="408"/>
      <c r="AV36" s="408"/>
      <c r="AW36" s="408"/>
      <c r="AX36" s="409"/>
      <c r="AY36" s="407">
        <f>AY35*13</f>
        <v>208681.2</v>
      </c>
      <c r="AZ36" s="408"/>
      <c r="BA36" s="408"/>
      <c r="BB36" s="408"/>
      <c r="BC36" s="408"/>
      <c r="BD36" s="408"/>
      <c r="BE36" s="408"/>
      <c r="BF36" s="408"/>
      <c r="BG36" s="408"/>
      <c r="BH36" s="409"/>
    </row>
    <row r="37" spans="3:60" ht="19.5" customHeight="1" thickBot="1" x14ac:dyDescent="0.3">
      <c r="C37" s="268"/>
      <c r="D37" s="270"/>
      <c r="E37" s="270"/>
      <c r="F37" s="270"/>
      <c r="G37" s="270"/>
      <c r="H37" s="270"/>
      <c r="I37" s="271"/>
      <c r="J37" s="268"/>
      <c r="K37" s="383"/>
      <c r="L37" s="383"/>
      <c r="M37" s="383"/>
      <c r="N37" s="383"/>
      <c r="O37" s="383"/>
      <c r="P37" s="383"/>
      <c r="AE37" s="292" t="s">
        <v>274</v>
      </c>
      <c r="AF37" s="293"/>
      <c r="AG37" s="293"/>
      <c r="AH37" s="293"/>
      <c r="AI37" s="293"/>
      <c r="AJ37" s="293"/>
      <c r="AK37" s="293"/>
      <c r="AL37" s="293"/>
      <c r="AM37" s="293"/>
      <c r="AN37" s="294"/>
      <c r="AO37" s="395">
        <f>AO36*4</f>
        <v>620692.80000000016</v>
      </c>
      <c r="AP37" s="396"/>
      <c r="AQ37" s="396"/>
      <c r="AR37" s="396"/>
      <c r="AS37" s="396"/>
      <c r="AT37" s="396"/>
      <c r="AU37" s="396"/>
      <c r="AV37" s="396"/>
      <c r="AW37" s="396"/>
      <c r="AX37" s="397"/>
      <c r="AY37" s="395">
        <f>AY36*4</f>
        <v>834724.8</v>
      </c>
      <c r="AZ37" s="396"/>
      <c r="BA37" s="396"/>
      <c r="BB37" s="396"/>
      <c r="BC37" s="396"/>
      <c r="BD37" s="396"/>
      <c r="BE37" s="396"/>
      <c r="BF37" s="396"/>
      <c r="BG37" s="396"/>
      <c r="BH37" s="397"/>
    </row>
    <row r="38" spans="3:60" ht="19.5" customHeight="1" x14ac:dyDescent="0.25">
      <c r="D38" s="224"/>
      <c r="E38" s="224"/>
      <c r="F38" s="224"/>
      <c r="G38" s="224"/>
      <c r="H38" s="224"/>
      <c r="I38" s="223"/>
      <c r="K38" s="383"/>
      <c r="L38" s="383"/>
      <c r="M38" s="383"/>
      <c r="N38" s="383"/>
      <c r="O38" s="383"/>
      <c r="P38" s="383"/>
    </row>
    <row r="39" spans="3:60" ht="19.5" customHeight="1" x14ac:dyDescent="0.25"/>
    <row r="40" spans="3:60" ht="19.5" customHeight="1" x14ac:dyDescent="0.25">
      <c r="C40" s="261" t="s">
        <v>281</v>
      </c>
      <c r="D40" s="265"/>
      <c r="E40" s="265"/>
      <c r="F40" s="265"/>
      <c r="G40" s="265"/>
      <c r="H40" s="265"/>
      <c r="I40" s="265"/>
      <c r="J40" s="268"/>
      <c r="K40" s="268"/>
      <c r="L40" s="268"/>
      <c r="M40" s="268"/>
      <c r="N40" s="268"/>
      <c r="O40" s="268"/>
      <c r="P40" s="268"/>
    </row>
    <row r="41" spans="3:60" ht="19.5" customHeight="1" thickBot="1" x14ac:dyDescent="0.3">
      <c r="C41" s="268"/>
      <c r="D41" s="268"/>
      <c r="E41" s="268"/>
      <c r="F41" s="268"/>
      <c r="G41" s="268"/>
      <c r="H41" s="268"/>
      <c r="I41" s="268"/>
      <c r="J41" s="268"/>
      <c r="K41" s="268"/>
      <c r="L41" s="268"/>
      <c r="M41" s="268"/>
      <c r="N41" s="268"/>
      <c r="O41" s="268"/>
      <c r="P41" s="268"/>
    </row>
    <row r="42" spans="3:60" ht="19.5" customHeight="1" x14ac:dyDescent="0.25">
      <c r="C42" s="443" t="s">
        <v>279</v>
      </c>
      <c r="D42" s="444"/>
      <c r="E42" s="444"/>
      <c r="F42" s="444"/>
      <c r="G42" s="444"/>
      <c r="H42" s="444"/>
      <c r="I42" s="444"/>
      <c r="J42" s="444"/>
      <c r="K42" s="445"/>
      <c r="L42" s="452">
        <f>Schichtplanrechner!$K$18</f>
        <v>29</v>
      </c>
      <c r="M42" s="453"/>
      <c r="N42" s="454"/>
      <c r="O42" s="268"/>
    </row>
    <row r="43" spans="3:60" ht="19.5" customHeight="1" x14ac:dyDescent="0.25">
      <c r="C43" s="455" t="s">
        <v>280</v>
      </c>
      <c r="D43" s="456"/>
      <c r="E43" s="456"/>
      <c r="F43" s="456"/>
      <c r="G43" s="456"/>
      <c r="H43" s="456"/>
      <c r="I43" s="456"/>
      <c r="J43" s="456"/>
      <c r="K43" s="457"/>
      <c r="L43" s="458">
        <f>Schichtplanrechner!$P$17</f>
        <v>39</v>
      </c>
      <c r="M43" s="459"/>
      <c r="N43" s="460"/>
      <c r="O43" s="268"/>
    </row>
    <row r="44" spans="3:60" ht="19.5" customHeight="1" x14ac:dyDescent="0.25">
      <c r="C44" s="386" t="s">
        <v>246</v>
      </c>
      <c r="D44" s="387"/>
      <c r="E44" s="387"/>
      <c r="F44" s="387"/>
      <c r="G44" s="387"/>
      <c r="H44" s="387"/>
      <c r="I44" s="387"/>
      <c r="J44" s="387"/>
      <c r="K44" s="388"/>
      <c r="L44" s="389">
        <f>Schichtplanrechner!$P$23</f>
        <v>9.8000000000000007</v>
      </c>
      <c r="M44" s="390"/>
      <c r="N44" s="391"/>
      <c r="O44" s="268"/>
    </row>
    <row r="45" spans="3:60" ht="19.5" customHeight="1" x14ac:dyDescent="0.25">
      <c r="C45" s="386" t="s">
        <v>247</v>
      </c>
      <c r="D45" s="387"/>
      <c r="E45" s="387"/>
      <c r="F45" s="387"/>
      <c r="G45" s="387"/>
      <c r="H45" s="387"/>
      <c r="I45" s="387"/>
      <c r="J45" s="387"/>
      <c r="K45" s="388"/>
      <c r="L45" s="404">
        <f>Schichtplanrechner!$P$24</f>
        <v>0</v>
      </c>
      <c r="M45" s="405"/>
      <c r="N45" s="406"/>
      <c r="O45" s="268"/>
    </row>
    <row r="46" spans="3:60" ht="19.5" customHeight="1" x14ac:dyDescent="0.25">
      <c r="C46" s="386" t="s">
        <v>248</v>
      </c>
      <c r="D46" s="387"/>
      <c r="E46" s="387"/>
      <c r="F46" s="387"/>
      <c r="G46" s="387"/>
      <c r="H46" s="387"/>
      <c r="I46" s="387"/>
      <c r="J46" s="387"/>
      <c r="K46" s="388"/>
      <c r="L46" s="404">
        <f>Schichtplanrechner!$P$25</f>
        <v>0.5</v>
      </c>
      <c r="M46" s="405"/>
      <c r="N46" s="406"/>
      <c r="O46" s="268"/>
    </row>
    <row r="47" spans="3:60" ht="19.5" customHeight="1" x14ac:dyDescent="0.25">
      <c r="C47" s="386" t="s">
        <v>249</v>
      </c>
      <c r="D47" s="387"/>
      <c r="E47" s="387"/>
      <c r="F47" s="387"/>
      <c r="G47" s="387"/>
      <c r="H47" s="387"/>
      <c r="I47" s="387"/>
      <c r="J47" s="387"/>
      <c r="K47" s="388"/>
      <c r="L47" s="404">
        <f>Schichtplanrechner!$P$26</f>
        <v>0</v>
      </c>
      <c r="M47" s="405"/>
      <c r="N47" s="406"/>
    </row>
    <row r="48" spans="3:60" ht="19.5" customHeight="1" thickBot="1" x14ac:dyDescent="0.3">
      <c r="C48" s="398" t="s">
        <v>250</v>
      </c>
      <c r="D48" s="399"/>
      <c r="E48" s="399"/>
      <c r="F48" s="399"/>
      <c r="G48" s="399"/>
      <c r="H48" s="399"/>
      <c r="I48" s="399"/>
      <c r="J48" s="399"/>
      <c r="K48" s="400"/>
      <c r="L48" s="401">
        <f>Schichtplanrechner!$P$27</f>
        <v>1</v>
      </c>
      <c r="M48" s="402"/>
      <c r="N48" s="403"/>
    </row>
    <row r="49" spans="2:40" ht="20.25" customHeight="1" x14ac:dyDescent="0.25"/>
    <row r="50" spans="2:40" ht="20.25" customHeight="1" thickBot="1" x14ac:dyDescent="0.3">
      <c r="C50" s="245"/>
      <c r="D50" s="8"/>
      <c r="E50" s="8"/>
      <c r="F50" s="8"/>
      <c r="G50" s="8"/>
      <c r="H50" s="8"/>
      <c r="I50" s="8"/>
    </row>
    <row r="51" spans="2:40" ht="20.25" customHeight="1" x14ac:dyDescent="0.25">
      <c r="C51" s="443" t="s">
        <v>244</v>
      </c>
      <c r="D51" s="444"/>
      <c r="E51" s="444"/>
      <c r="F51" s="444"/>
      <c r="G51" s="444"/>
      <c r="H51" s="444"/>
      <c r="I51" s="444"/>
      <c r="J51" s="444"/>
      <c r="K51" s="444"/>
      <c r="L51" s="445"/>
      <c r="M51" s="449">
        <f>I20</f>
        <v>10</v>
      </c>
      <c r="N51" s="450"/>
      <c r="O51" s="450"/>
      <c r="P51" s="450"/>
      <c r="Q51" s="450"/>
      <c r="R51" s="450"/>
      <c r="S51" s="450"/>
      <c r="T51" s="450"/>
      <c r="U51" s="450"/>
      <c r="V51" s="450"/>
      <c r="W51" s="450"/>
      <c r="X51" s="451"/>
    </row>
    <row r="52" spans="2:40" ht="20.25" customHeight="1" x14ac:dyDescent="0.25">
      <c r="C52" s="386" t="s">
        <v>251</v>
      </c>
      <c r="D52" s="387"/>
      <c r="E52" s="387"/>
      <c r="F52" s="387"/>
      <c r="G52" s="387"/>
      <c r="H52" s="387"/>
      <c r="I52" s="387"/>
      <c r="J52" s="387"/>
      <c r="K52" s="387"/>
      <c r="L52" s="388"/>
      <c r="M52" s="414">
        <f>I18</f>
        <v>33.6</v>
      </c>
      <c r="N52" s="415"/>
      <c r="O52" s="415"/>
      <c r="P52" s="415"/>
      <c r="Q52" s="415"/>
      <c r="R52" s="415"/>
      <c r="S52" s="415"/>
      <c r="T52" s="415"/>
      <c r="U52" s="415"/>
      <c r="V52" s="415"/>
      <c r="W52" s="415"/>
      <c r="X52" s="416"/>
    </row>
    <row r="53" spans="2:40" ht="20.25" customHeight="1" thickBot="1" x14ac:dyDescent="0.3">
      <c r="C53" s="417" t="s">
        <v>283</v>
      </c>
      <c r="D53" s="418"/>
      <c r="E53" s="418"/>
      <c r="F53" s="418"/>
      <c r="G53" s="418"/>
      <c r="H53" s="418"/>
      <c r="I53" s="418"/>
      <c r="J53" s="418"/>
      <c r="K53" s="418"/>
      <c r="L53" s="419"/>
      <c r="M53" s="446" t="s">
        <v>252</v>
      </c>
      <c r="N53" s="447"/>
      <c r="O53" s="447"/>
      <c r="P53" s="448"/>
      <c r="Q53" s="446" t="s">
        <v>32</v>
      </c>
      <c r="R53" s="447"/>
      <c r="S53" s="447"/>
      <c r="T53" s="448"/>
      <c r="U53" s="446" t="s">
        <v>33</v>
      </c>
      <c r="V53" s="447"/>
      <c r="W53" s="447"/>
      <c r="X53" s="448"/>
    </row>
    <row r="54" spans="2:40" ht="20.25" customHeight="1" thickBot="1" x14ac:dyDescent="0.3">
      <c r="C54" s="424"/>
      <c r="D54" s="425"/>
      <c r="E54" s="425"/>
      <c r="F54" s="425"/>
      <c r="G54" s="425"/>
      <c r="H54" s="425"/>
      <c r="I54" s="425"/>
      <c r="J54" s="425"/>
      <c r="K54" s="425"/>
      <c r="L54" s="426"/>
      <c r="M54" s="420" t="s">
        <v>253</v>
      </c>
      <c r="N54" s="421"/>
      <c r="O54" s="422" t="s">
        <v>254</v>
      </c>
      <c r="P54" s="423"/>
      <c r="Q54" s="420" t="s">
        <v>253</v>
      </c>
      <c r="R54" s="421"/>
      <c r="S54" s="422" t="s">
        <v>254</v>
      </c>
      <c r="T54" s="423"/>
      <c r="U54" s="420" t="s">
        <v>253</v>
      </c>
      <c r="V54" s="421"/>
      <c r="W54" s="422" t="s">
        <v>254</v>
      </c>
      <c r="X54" s="423"/>
    </row>
    <row r="55" spans="2:40" ht="20.25" customHeight="1" x14ac:dyDescent="0.25">
      <c r="C55" s="427" t="s">
        <v>0</v>
      </c>
      <c r="D55" s="428"/>
      <c r="E55" s="428"/>
      <c r="F55" s="428"/>
      <c r="G55" s="428"/>
      <c r="H55" s="428"/>
      <c r="I55" s="428"/>
      <c r="J55" s="428"/>
      <c r="K55" s="428"/>
      <c r="L55" s="429"/>
      <c r="M55" s="410">
        <v>5</v>
      </c>
      <c r="N55" s="411"/>
      <c r="O55" s="412">
        <v>8</v>
      </c>
      <c r="P55" s="413"/>
      <c r="Q55" s="410">
        <v>2</v>
      </c>
      <c r="R55" s="411"/>
      <c r="S55" s="412">
        <v>8</v>
      </c>
      <c r="T55" s="413"/>
      <c r="U55" s="410">
        <v>2</v>
      </c>
      <c r="V55" s="411"/>
      <c r="W55" s="412">
        <v>8</v>
      </c>
      <c r="X55" s="413"/>
    </row>
    <row r="56" spans="2:40" ht="20.25" customHeight="1" x14ac:dyDescent="0.25">
      <c r="C56" s="386" t="s">
        <v>1</v>
      </c>
      <c r="D56" s="387"/>
      <c r="E56" s="387"/>
      <c r="F56" s="387"/>
      <c r="G56" s="387"/>
      <c r="H56" s="387"/>
      <c r="I56" s="387"/>
      <c r="J56" s="387"/>
      <c r="K56" s="387"/>
      <c r="L56" s="388"/>
      <c r="M56" s="474">
        <v>5</v>
      </c>
      <c r="N56" s="475"/>
      <c r="O56" s="484">
        <v>8</v>
      </c>
      <c r="P56" s="485"/>
      <c r="Q56" s="474">
        <v>2</v>
      </c>
      <c r="R56" s="475"/>
      <c r="S56" s="484">
        <v>8</v>
      </c>
      <c r="T56" s="485"/>
      <c r="U56" s="474">
        <v>2</v>
      </c>
      <c r="V56" s="475"/>
      <c r="W56" s="484">
        <v>8</v>
      </c>
      <c r="X56" s="485"/>
    </row>
    <row r="57" spans="2:40" ht="20.25" customHeight="1" thickBot="1" x14ac:dyDescent="0.3">
      <c r="C57" s="398" t="s">
        <v>2</v>
      </c>
      <c r="D57" s="399"/>
      <c r="E57" s="399"/>
      <c r="F57" s="399"/>
      <c r="G57" s="399"/>
      <c r="H57" s="399"/>
      <c r="I57" s="399"/>
      <c r="J57" s="399"/>
      <c r="K57" s="399"/>
      <c r="L57" s="400"/>
      <c r="M57" s="464">
        <v>5</v>
      </c>
      <c r="N57" s="465"/>
      <c r="O57" s="462">
        <v>8</v>
      </c>
      <c r="P57" s="463"/>
      <c r="Q57" s="464">
        <v>2</v>
      </c>
      <c r="R57" s="465"/>
      <c r="S57" s="462">
        <v>8</v>
      </c>
      <c r="T57" s="463"/>
      <c r="U57" s="464">
        <v>2</v>
      </c>
      <c r="V57" s="465"/>
      <c r="W57" s="462">
        <v>8</v>
      </c>
      <c r="X57" s="463"/>
    </row>
    <row r="58" spans="2:40" ht="20.25" customHeight="1" thickBot="1" x14ac:dyDescent="0.3">
      <c r="C58" s="438" t="s">
        <v>275</v>
      </c>
      <c r="D58" s="439"/>
      <c r="E58" s="439"/>
      <c r="F58" s="439"/>
      <c r="G58" s="439"/>
      <c r="H58" s="439"/>
      <c r="I58" s="439"/>
      <c r="J58" s="439"/>
      <c r="K58" s="439"/>
      <c r="L58" s="440"/>
      <c r="M58" s="441">
        <f>SUM(M55:N57)</f>
        <v>15</v>
      </c>
      <c r="N58" s="442"/>
      <c r="O58" s="432">
        <f>SUM(O55:P57)</f>
        <v>24</v>
      </c>
      <c r="P58" s="466"/>
      <c r="Q58" s="441">
        <f>SUM(Q55:R57)</f>
        <v>6</v>
      </c>
      <c r="R58" s="442"/>
      <c r="S58" s="432">
        <f>SUM(S55:T57)</f>
        <v>24</v>
      </c>
      <c r="T58" s="466"/>
      <c r="U58" s="441">
        <f>SUM(U55:V57)</f>
        <v>6</v>
      </c>
      <c r="V58" s="442"/>
      <c r="W58" s="432">
        <f>SUM(W55:X57)</f>
        <v>24</v>
      </c>
      <c r="X58" s="466"/>
    </row>
    <row r="59" spans="2:40" ht="20.25" customHeight="1" x14ac:dyDescent="0.25"/>
    <row r="60" spans="2:40" ht="20.25" customHeight="1"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row>
    <row r="61" spans="2:40" ht="20.25" customHeight="1"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row>
    <row r="62" spans="2:40" ht="20.25" customHeight="1"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row>
    <row r="63" spans="2:40"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row>
    <row r="64" spans="2:40" x14ac:dyDescent="0.25">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row>
    <row r="65" spans="2:40" x14ac:dyDescent="0.25">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row>
    <row r="66" spans="2:40" x14ac:dyDescent="0.25">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row>
    <row r="67" spans="2:40" x14ac:dyDescent="0.25">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row>
    <row r="68" spans="2:40" x14ac:dyDescent="0.25">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row>
    <row r="69" spans="2:40" x14ac:dyDescent="0.25">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row>
    <row r="70" spans="2:40" x14ac:dyDescent="0.25">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row>
    <row r="71" spans="2:40" x14ac:dyDescent="0.25">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row>
    <row r="72" spans="2:40" x14ac:dyDescent="0.25">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row>
    <row r="73" spans="2:40" x14ac:dyDescent="0.25">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row>
    <row r="74" spans="2:40" x14ac:dyDescent="0.25">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c r="AN74" s="333"/>
    </row>
    <row r="75" spans="2:40" x14ac:dyDescent="0.25">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3"/>
      <c r="AN75" s="333"/>
    </row>
    <row r="76" spans="2:40" x14ac:dyDescent="0.25">
      <c r="B76" s="333"/>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row>
    <row r="77" spans="2:40" x14ac:dyDescent="0.25">
      <c r="B77" s="333"/>
      <c r="C77" s="333"/>
      <c r="D77" s="333"/>
      <c r="E77" s="333"/>
      <c r="F77" s="333"/>
      <c r="G77" s="333"/>
      <c r="H77" s="333"/>
      <c r="I77" s="333"/>
      <c r="J77" s="333"/>
      <c r="K77" s="333"/>
      <c r="L77" s="333"/>
      <c r="M77" s="333"/>
      <c r="N77" s="333"/>
      <c r="O77" s="333"/>
      <c r="P77" s="333"/>
      <c r="Q77" s="333"/>
      <c r="R77" s="333"/>
      <c r="S77" s="333"/>
      <c r="T77" s="333"/>
      <c r="U77" s="333"/>
      <c r="V77" s="333"/>
      <c r="W77" s="333"/>
      <c r="X77" s="333"/>
      <c r="Y77" s="333"/>
      <c r="Z77" s="333"/>
      <c r="AA77" s="333"/>
      <c r="AB77" s="333"/>
      <c r="AC77" s="333"/>
      <c r="AD77" s="333"/>
      <c r="AE77" s="333"/>
      <c r="AF77" s="333"/>
      <c r="AG77" s="333"/>
      <c r="AH77" s="333"/>
      <c r="AI77" s="333"/>
      <c r="AJ77" s="333"/>
      <c r="AK77" s="333"/>
      <c r="AL77" s="333"/>
      <c r="AM77" s="333"/>
      <c r="AN77" s="333"/>
    </row>
    <row r="78" spans="2:40" x14ac:dyDescent="0.25">
      <c r="B78" s="333"/>
      <c r="C78" s="333"/>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3"/>
      <c r="AC78" s="333"/>
      <c r="AD78" s="333"/>
      <c r="AE78" s="333"/>
      <c r="AF78" s="333"/>
      <c r="AG78" s="333"/>
      <c r="AH78" s="333"/>
      <c r="AI78" s="333"/>
      <c r="AJ78" s="333"/>
      <c r="AK78" s="333"/>
      <c r="AL78" s="333"/>
      <c r="AM78" s="333"/>
      <c r="AN78" s="333"/>
    </row>
    <row r="79" spans="2:40" x14ac:dyDescent="0.25">
      <c r="B79" s="333"/>
      <c r="C79" s="333"/>
      <c r="D79" s="333"/>
      <c r="E79" s="333"/>
      <c r="F79" s="333"/>
      <c r="G79" s="333"/>
      <c r="H79" s="333"/>
      <c r="I79" s="333"/>
      <c r="J79" s="333"/>
      <c r="K79" s="333"/>
      <c r="L79" s="333"/>
      <c r="M79" s="333"/>
      <c r="N79" s="333"/>
      <c r="O79" s="333"/>
      <c r="P79" s="333"/>
      <c r="Q79" s="333"/>
      <c r="R79" s="333"/>
      <c r="S79" s="333"/>
      <c r="T79" s="333"/>
      <c r="U79" s="333"/>
      <c r="V79" s="333"/>
      <c r="W79" s="333"/>
      <c r="X79" s="333"/>
      <c r="Y79" s="333"/>
      <c r="Z79" s="333"/>
      <c r="AA79" s="333"/>
      <c r="AB79" s="333"/>
      <c r="AC79" s="333"/>
      <c r="AD79" s="333"/>
      <c r="AE79" s="333"/>
      <c r="AF79" s="333"/>
      <c r="AG79" s="333"/>
      <c r="AH79" s="333"/>
      <c r="AI79" s="333"/>
      <c r="AJ79" s="333"/>
      <c r="AK79" s="333"/>
      <c r="AL79" s="333"/>
      <c r="AM79" s="333"/>
      <c r="AN79" s="333"/>
    </row>
    <row r="80" spans="2:40" x14ac:dyDescent="0.25">
      <c r="B80" s="333"/>
      <c r="C80" s="333"/>
      <c r="D80" s="333"/>
      <c r="E80" s="333"/>
      <c r="F80" s="333"/>
      <c r="G80" s="333"/>
      <c r="H80" s="333"/>
      <c r="I80" s="333"/>
      <c r="J80" s="333"/>
      <c r="K80" s="333"/>
      <c r="L80" s="333"/>
      <c r="M80" s="333"/>
      <c r="N80" s="333"/>
      <c r="O80" s="333"/>
      <c r="P80" s="333"/>
      <c r="Q80" s="333"/>
      <c r="R80" s="333"/>
      <c r="S80" s="333"/>
      <c r="T80" s="333"/>
      <c r="U80" s="333"/>
      <c r="V80" s="333"/>
      <c r="W80" s="333"/>
      <c r="X80" s="333"/>
      <c r="Y80" s="333"/>
      <c r="Z80" s="333"/>
      <c r="AA80" s="333"/>
      <c r="AB80" s="333"/>
      <c r="AC80" s="333"/>
      <c r="AD80" s="333"/>
      <c r="AE80" s="333"/>
      <c r="AF80" s="333"/>
      <c r="AG80" s="333"/>
      <c r="AH80" s="333"/>
      <c r="AI80" s="333"/>
      <c r="AJ80" s="333"/>
      <c r="AK80" s="333"/>
      <c r="AL80" s="333"/>
      <c r="AM80" s="333"/>
      <c r="AN80" s="333"/>
    </row>
    <row r="81" spans="2:40" x14ac:dyDescent="0.25">
      <c r="B81" s="333"/>
      <c r="C81" s="333"/>
      <c r="D81" s="333"/>
      <c r="E81" s="333"/>
      <c r="F81" s="333"/>
      <c r="G81" s="333"/>
      <c r="H81" s="333"/>
      <c r="I81" s="333"/>
      <c r="J81" s="333"/>
      <c r="K81" s="333"/>
      <c r="L81" s="333"/>
      <c r="M81" s="333"/>
      <c r="N81" s="333"/>
      <c r="O81" s="333"/>
      <c r="P81" s="333"/>
      <c r="Q81" s="333"/>
      <c r="R81" s="333"/>
      <c r="S81" s="333"/>
      <c r="T81" s="333"/>
      <c r="U81" s="333"/>
      <c r="V81" s="333"/>
      <c r="W81" s="333"/>
      <c r="X81" s="333"/>
      <c r="Y81" s="333"/>
      <c r="Z81" s="333"/>
      <c r="AA81" s="333"/>
      <c r="AB81" s="333"/>
      <c r="AC81" s="333"/>
      <c r="AD81" s="333"/>
      <c r="AE81" s="333"/>
      <c r="AF81" s="333"/>
      <c r="AG81" s="333"/>
      <c r="AH81" s="333"/>
      <c r="AI81" s="333"/>
      <c r="AJ81" s="333"/>
      <c r="AK81" s="333"/>
      <c r="AL81" s="333"/>
      <c r="AM81" s="333"/>
      <c r="AN81" s="333"/>
    </row>
    <row r="82" spans="2:40" x14ac:dyDescent="0.25">
      <c r="B82" s="333"/>
      <c r="C82" s="333"/>
      <c r="D82" s="333"/>
      <c r="E82" s="333"/>
      <c r="F82" s="333"/>
      <c r="G82" s="333"/>
      <c r="H82" s="333"/>
      <c r="I82" s="333"/>
      <c r="J82" s="333"/>
      <c r="K82" s="333"/>
      <c r="L82" s="333"/>
      <c r="M82" s="333"/>
      <c r="N82" s="333"/>
      <c r="O82" s="333"/>
      <c r="P82" s="333"/>
      <c r="Q82" s="333"/>
      <c r="R82" s="333"/>
      <c r="S82" s="333"/>
      <c r="T82" s="333"/>
      <c r="U82" s="333"/>
      <c r="V82" s="333"/>
      <c r="W82" s="333"/>
      <c r="X82" s="333"/>
      <c r="Y82" s="333"/>
      <c r="Z82" s="333"/>
      <c r="AA82" s="333"/>
      <c r="AB82" s="333"/>
      <c r="AC82" s="333"/>
      <c r="AD82" s="333"/>
      <c r="AE82" s="333"/>
      <c r="AF82" s="333"/>
      <c r="AG82" s="333"/>
      <c r="AH82" s="333"/>
      <c r="AI82" s="333"/>
      <c r="AJ82" s="333"/>
      <c r="AK82" s="333"/>
      <c r="AL82" s="333"/>
      <c r="AM82" s="333"/>
      <c r="AN82" s="333"/>
    </row>
  </sheetData>
  <customSheetViews>
    <customSheetView guid="{585B02F6-D04E-40B0-9C3D-EA9FC2F8BE0E}" scale="85" showGridLines="0" topLeftCell="A20">
      <selection activeCell="CA14" sqref="CA14"/>
      <pageMargins left="0.7" right="0.7" top="0.78740157499999996" bottom="0.78740157499999996" header="0.3" footer="0.3"/>
    </customSheetView>
    <customSheetView guid="{A3C78327-8DE4-4FA3-9639-BE4895212F26}" scale="85" showGridLines="0" topLeftCell="A20">
      <selection activeCell="CA14" sqref="CA14"/>
      <pageMargins left="0.7" right="0.7" top="0.78740157499999996" bottom="0.78740157499999996" header="0.3" footer="0.3"/>
    </customSheetView>
  </customSheetViews>
  <mergeCells count="122">
    <mergeCell ref="AY19:BH19"/>
    <mergeCell ref="AO20:AX20"/>
    <mergeCell ref="AY20:BH20"/>
    <mergeCell ref="AO21:AX21"/>
    <mergeCell ref="AY21:BH21"/>
    <mergeCell ref="AZ3:BF3"/>
    <mergeCell ref="BG3:BM3"/>
    <mergeCell ref="BN3:BT3"/>
    <mergeCell ref="C3:I3"/>
    <mergeCell ref="J3:P3"/>
    <mergeCell ref="Q3:W3"/>
    <mergeCell ref="X3:AD3"/>
    <mergeCell ref="AE3:AK3"/>
    <mergeCell ref="AL3:AR3"/>
    <mergeCell ref="AS3:AY3"/>
    <mergeCell ref="C18:H18"/>
    <mergeCell ref="AO18:AX18"/>
    <mergeCell ref="AY18:BH18"/>
    <mergeCell ref="AO19:AX19"/>
    <mergeCell ref="I18:J18"/>
    <mergeCell ref="D30:I30"/>
    <mergeCell ref="D31:I31"/>
    <mergeCell ref="D24:I25"/>
    <mergeCell ref="AO24:AX24"/>
    <mergeCell ref="AY24:BH24"/>
    <mergeCell ref="AO25:AX25"/>
    <mergeCell ref="AY25:BH25"/>
    <mergeCell ref="C22:I22"/>
    <mergeCell ref="J22:P22"/>
    <mergeCell ref="AO22:AX22"/>
    <mergeCell ref="AY22:BH22"/>
    <mergeCell ref="AO23:AX23"/>
    <mergeCell ref="AY23:BH23"/>
    <mergeCell ref="K24:P25"/>
    <mergeCell ref="D26:I27"/>
    <mergeCell ref="AO26:AX26"/>
    <mergeCell ref="AY26:BH26"/>
    <mergeCell ref="AO27:AX27"/>
    <mergeCell ref="AY27:BH27"/>
    <mergeCell ref="AO28:AX28"/>
    <mergeCell ref="AY28:BH28"/>
    <mergeCell ref="AO29:AX29"/>
    <mergeCell ref="AY29:BH29"/>
    <mergeCell ref="D28:I29"/>
    <mergeCell ref="L44:N44"/>
    <mergeCell ref="AO30:AX30"/>
    <mergeCell ref="AY30:BH30"/>
    <mergeCell ref="AO36:AX36"/>
    <mergeCell ref="AY36:BH36"/>
    <mergeCell ref="AO37:AX37"/>
    <mergeCell ref="AY37:BH37"/>
    <mergeCell ref="AY32:BH32"/>
    <mergeCell ref="AO33:AX33"/>
    <mergeCell ref="AY33:BH33"/>
    <mergeCell ref="AO34:AX34"/>
    <mergeCell ref="AY34:BH34"/>
    <mergeCell ref="AO35:AX35"/>
    <mergeCell ref="AY35:BH35"/>
    <mergeCell ref="AO31:AX31"/>
    <mergeCell ref="AY31:BH31"/>
    <mergeCell ref="AO32:AX32"/>
    <mergeCell ref="K28:P32"/>
    <mergeCell ref="W54:X54"/>
    <mergeCell ref="C53:L53"/>
    <mergeCell ref="C51:L51"/>
    <mergeCell ref="M51:X51"/>
    <mergeCell ref="C52:L52"/>
    <mergeCell ref="M52:X52"/>
    <mergeCell ref="C45:K45"/>
    <mergeCell ref="L45:N45"/>
    <mergeCell ref="C46:K46"/>
    <mergeCell ref="L46:N46"/>
    <mergeCell ref="C47:K47"/>
    <mergeCell ref="L47:N47"/>
    <mergeCell ref="D32:I34"/>
    <mergeCell ref="K33:P34"/>
    <mergeCell ref="K35:P38"/>
    <mergeCell ref="C58:L58"/>
    <mergeCell ref="C48:K48"/>
    <mergeCell ref="L48:N48"/>
    <mergeCell ref="M53:P53"/>
    <mergeCell ref="C57:L57"/>
    <mergeCell ref="M57:N57"/>
    <mergeCell ref="O57:P57"/>
    <mergeCell ref="C56:L56"/>
    <mergeCell ref="M56:N56"/>
    <mergeCell ref="O56:P56"/>
    <mergeCell ref="C55:L55"/>
    <mergeCell ref="M55:N55"/>
    <mergeCell ref="O55:P55"/>
    <mergeCell ref="C54:L54"/>
    <mergeCell ref="M54:N54"/>
    <mergeCell ref="O54:P54"/>
    <mergeCell ref="C42:K42"/>
    <mergeCell ref="L42:N42"/>
    <mergeCell ref="C43:K43"/>
    <mergeCell ref="L43:N43"/>
    <mergeCell ref="C44:K44"/>
    <mergeCell ref="W58:X58"/>
    <mergeCell ref="U58:V58"/>
    <mergeCell ref="S58:T58"/>
    <mergeCell ref="Q58:R58"/>
    <mergeCell ref="O58:P58"/>
    <mergeCell ref="M58:N58"/>
    <mergeCell ref="U57:V57"/>
    <mergeCell ref="W57:X57"/>
    <mergeCell ref="K26:P27"/>
    <mergeCell ref="U53:X53"/>
    <mergeCell ref="Q53:T53"/>
    <mergeCell ref="Q57:R57"/>
    <mergeCell ref="S57:T57"/>
    <mergeCell ref="U55:V55"/>
    <mergeCell ref="W55:X55"/>
    <mergeCell ref="Q56:R56"/>
    <mergeCell ref="S56:T56"/>
    <mergeCell ref="U56:V56"/>
    <mergeCell ref="W56:X56"/>
    <mergeCell ref="Q55:R55"/>
    <mergeCell ref="S55:T55"/>
    <mergeCell ref="Q54:R54"/>
    <mergeCell ref="S54:T54"/>
    <mergeCell ref="U54:V54"/>
  </mergeCells>
  <pageMargins left="0.7" right="0.7" top="0.78740157499999996" bottom="0.78740157499999996"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J72"/>
  <sheetViews>
    <sheetView showGridLines="0" zoomScale="85" zoomScaleNormal="85" workbookViewId="0">
      <selection activeCell="AS47" sqref="AS47"/>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2" ht="36" customHeight="1" x14ac:dyDescent="0.35"/>
    <row r="2" spans="2:62" ht="21" customHeight="1" thickBot="1" x14ac:dyDescent="0.4">
      <c r="C2" s="51" t="s">
        <v>125</v>
      </c>
      <c r="BH2" s="26"/>
      <c r="BI2" s="26"/>
      <c r="BJ2" s="26"/>
    </row>
    <row r="3" spans="2:62" ht="15.75" thickBot="1" x14ac:dyDescent="0.3">
      <c r="B3" s="26"/>
      <c r="C3" s="366" t="s">
        <v>96</v>
      </c>
      <c r="D3" s="367"/>
      <c r="E3" s="367"/>
      <c r="F3" s="367"/>
      <c r="G3" s="367"/>
      <c r="H3" s="367"/>
      <c r="I3" s="367"/>
      <c r="J3" s="366" t="s">
        <v>95</v>
      </c>
      <c r="K3" s="367"/>
      <c r="L3" s="367"/>
      <c r="M3" s="367"/>
      <c r="N3" s="367"/>
      <c r="O3" s="367"/>
      <c r="P3" s="367"/>
      <c r="Q3" s="366" t="s">
        <v>98</v>
      </c>
      <c r="R3" s="367"/>
      <c r="S3" s="367"/>
      <c r="T3" s="367"/>
      <c r="U3" s="367"/>
      <c r="V3" s="367"/>
      <c r="W3" s="367"/>
      <c r="X3" s="366" t="s">
        <v>109</v>
      </c>
      <c r="Y3" s="367"/>
      <c r="Z3" s="367"/>
      <c r="AA3" s="367"/>
      <c r="AB3" s="367"/>
      <c r="AC3" s="367"/>
      <c r="AD3" s="367"/>
      <c r="AE3" s="366" t="s">
        <v>108</v>
      </c>
      <c r="AF3" s="367"/>
      <c r="AG3" s="367"/>
      <c r="AH3" s="367"/>
      <c r="AI3" s="367"/>
      <c r="AJ3" s="367"/>
      <c r="AK3" s="367"/>
      <c r="AL3" s="366" t="s">
        <v>107</v>
      </c>
      <c r="AM3" s="367"/>
      <c r="AN3" s="367"/>
      <c r="AO3" s="367"/>
      <c r="AP3" s="367"/>
      <c r="AQ3" s="367"/>
      <c r="AR3" s="367"/>
      <c r="AS3" s="366" t="s">
        <v>106</v>
      </c>
      <c r="AT3" s="367"/>
      <c r="AU3" s="367"/>
      <c r="AV3" s="367"/>
      <c r="AW3" s="367"/>
      <c r="AX3" s="367"/>
      <c r="AY3" s="367"/>
      <c r="AZ3" s="366" t="s">
        <v>105</v>
      </c>
      <c r="BA3" s="367"/>
      <c r="BB3" s="367"/>
      <c r="BC3" s="367"/>
      <c r="BD3" s="367"/>
      <c r="BE3" s="367"/>
      <c r="BF3" s="368"/>
      <c r="BH3" s="50" t="s">
        <v>94</v>
      </c>
      <c r="BI3" s="50" t="s">
        <v>94</v>
      </c>
      <c r="BJ3" s="50" t="s">
        <v>94</v>
      </c>
    </row>
    <row r="4" spans="2:62"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8" t="s">
        <v>33</v>
      </c>
      <c r="AZ4" s="49" t="s">
        <v>27</v>
      </c>
      <c r="BA4" s="48" t="s">
        <v>28</v>
      </c>
      <c r="BB4" s="48" t="s">
        <v>29</v>
      </c>
      <c r="BC4" s="48" t="s">
        <v>30</v>
      </c>
      <c r="BD4" s="48" t="s">
        <v>31</v>
      </c>
      <c r="BE4" s="48" t="s">
        <v>32</v>
      </c>
      <c r="BF4" s="47" t="s">
        <v>33</v>
      </c>
      <c r="BH4" s="46" t="s">
        <v>34</v>
      </c>
      <c r="BI4" s="45" t="s">
        <v>35</v>
      </c>
      <c r="BJ4" s="44" t="s">
        <v>36</v>
      </c>
    </row>
    <row r="5" spans="2:62" ht="14.45" thickBot="1" x14ac:dyDescent="0.4">
      <c r="B5" s="266" t="s">
        <v>37</v>
      </c>
      <c r="C5" s="212"/>
      <c r="D5" s="42" t="s">
        <v>34</v>
      </c>
      <c r="E5" s="141" t="s">
        <v>34</v>
      </c>
      <c r="F5" s="138" t="s">
        <v>35</v>
      </c>
      <c r="G5" s="139" t="s">
        <v>35</v>
      </c>
      <c r="H5" s="118" t="s">
        <v>36</v>
      </c>
      <c r="I5" s="124" t="s">
        <v>36</v>
      </c>
      <c r="J5" s="194"/>
      <c r="K5" s="74"/>
      <c r="L5" s="42" t="s">
        <v>34</v>
      </c>
      <c r="M5" s="141" t="s">
        <v>34</v>
      </c>
      <c r="N5" s="138" t="s">
        <v>35</v>
      </c>
      <c r="O5" s="139" t="s">
        <v>35</v>
      </c>
      <c r="P5" s="146" t="s">
        <v>36</v>
      </c>
      <c r="Q5" s="121" t="s">
        <v>36</v>
      </c>
      <c r="R5" s="74"/>
      <c r="S5" s="74"/>
      <c r="T5" s="42" t="s">
        <v>34</v>
      </c>
      <c r="U5" s="141" t="s">
        <v>34</v>
      </c>
      <c r="V5" s="39" t="s">
        <v>35</v>
      </c>
      <c r="W5" s="192" t="s">
        <v>35</v>
      </c>
      <c r="X5" s="119" t="s">
        <v>36</v>
      </c>
      <c r="Y5" s="118" t="s">
        <v>36</v>
      </c>
      <c r="Z5" s="74"/>
      <c r="AA5" s="74"/>
      <c r="AB5" s="42" t="s">
        <v>34</v>
      </c>
      <c r="AC5" s="141" t="s">
        <v>34</v>
      </c>
      <c r="AD5" s="96" t="s">
        <v>35</v>
      </c>
      <c r="AE5" s="79" t="s">
        <v>35</v>
      </c>
      <c r="AF5" s="118" t="s">
        <v>36</v>
      </c>
      <c r="AG5" s="118" t="s">
        <v>36</v>
      </c>
      <c r="AH5" s="74"/>
      <c r="AI5" s="74"/>
      <c r="AJ5" s="42" t="s">
        <v>34</v>
      </c>
      <c r="AK5" s="162" t="s">
        <v>34</v>
      </c>
      <c r="AL5" s="40" t="s">
        <v>35</v>
      </c>
      <c r="AM5" s="39" t="s">
        <v>35</v>
      </c>
      <c r="AN5" s="118" t="s">
        <v>36</v>
      </c>
      <c r="AO5" s="118" t="s">
        <v>36</v>
      </c>
      <c r="AP5" s="74"/>
      <c r="AQ5" s="74"/>
      <c r="AR5" s="88" t="s">
        <v>34</v>
      </c>
      <c r="AS5" s="63" t="s">
        <v>34</v>
      </c>
      <c r="AT5" s="39" t="s">
        <v>35</v>
      </c>
      <c r="AU5" s="139" t="s">
        <v>35</v>
      </c>
      <c r="AV5" s="118" t="s">
        <v>36</v>
      </c>
      <c r="AW5" s="118" t="s">
        <v>36</v>
      </c>
      <c r="AX5" s="74"/>
      <c r="AY5" s="211"/>
      <c r="AZ5" s="43" t="s">
        <v>34</v>
      </c>
      <c r="BA5" s="42" t="s">
        <v>34</v>
      </c>
      <c r="BB5" s="138" t="s">
        <v>35</v>
      </c>
      <c r="BC5" s="139" t="s">
        <v>35</v>
      </c>
      <c r="BD5" s="118" t="s">
        <v>36</v>
      </c>
      <c r="BE5" s="118" t="s">
        <v>36</v>
      </c>
      <c r="BF5" s="210"/>
      <c r="BH5" s="26">
        <f t="shared" ref="BH5:BH12" si="0">COUNTIF($C5:$BF5,"F")</f>
        <v>14</v>
      </c>
      <c r="BI5" s="26">
        <f t="shared" ref="BI5:BI12" si="1">COUNTIF($C5:$BF5,"S")</f>
        <v>14</v>
      </c>
      <c r="BJ5" s="26">
        <f t="shared" ref="BJ5:BJ12" si="2">COUNTIF($C5:$BF5,"N")</f>
        <v>14</v>
      </c>
    </row>
    <row r="6" spans="2:62" ht="14.45" thickBot="1" x14ac:dyDescent="0.4">
      <c r="B6" s="266" t="s">
        <v>38</v>
      </c>
      <c r="C6" s="187"/>
      <c r="D6" s="72"/>
      <c r="E6" s="46" t="s">
        <v>34</v>
      </c>
      <c r="F6" s="132" t="s">
        <v>34</v>
      </c>
      <c r="G6" s="133" t="s">
        <v>35</v>
      </c>
      <c r="H6" s="134" t="s">
        <v>35</v>
      </c>
      <c r="I6" s="145" t="s">
        <v>36</v>
      </c>
      <c r="J6" s="117" t="s">
        <v>36</v>
      </c>
      <c r="K6" s="72"/>
      <c r="L6" s="72"/>
      <c r="M6" s="46" t="s">
        <v>34</v>
      </c>
      <c r="N6" s="132" t="s">
        <v>34</v>
      </c>
      <c r="O6" s="45" t="s">
        <v>35</v>
      </c>
      <c r="P6" s="167" t="s">
        <v>35</v>
      </c>
      <c r="Q6" s="136" t="s">
        <v>36</v>
      </c>
      <c r="R6" s="116" t="s">
        <v>36</v>
      </c>
      <c r="S6" s="72"/>
      <c r="T6" s="72"/>
      <c r="U6" s="46" t="s">
        <v>34</v>
      </c>
      <c r="V6" s="132" t="s">
        <v>34</v>
      </c>
      <c r="W6" s="94" t="s">
        <v>35</v>
      </c>
      <c r="X6" s="69" t="s">
        <v>35</v>
      </c>
      <c r="Y6" s="116" t="s">
        <v>36</v>
      </c>
      <c r="Z6" s="116" t="s">
        <v>36</v>
      </c>
      <c r="AA6" s="72"/>
      <c r="AB6" s="72"/>
      <c r="AC6" s="46" t="s">
        <v>34</v>
      </c>
      <c r="AD6" s="160" t="s">
        <v>34</v>
      </c>
      <c r="AE6" s="60" t="s">
        <v>35</v>
      </c>
      <c r="AF6" s="45" t="s">
        <v>35</v>
      </c>
      <c r="AG6" s="116" t="s">
        <v>36</v>
      </c>
      <c r="AH6" s="116" t="s">
        <v>36</v>
      </c>
      <c r="AI6" s="72"/>
      <c r="AJ6" s="72"/>
      <c r="AK6" s="86" t="s">
        <v>34</v>
      </c>
      <c r="AL6" s="57" t="s">
        <v>34</v>
      </c>
      <c r="AM6" s="45" t="s">
        <v>35</v>
      </c>
      <c r="AN6" s="134" t="s">
        <v>35</v>
      </c>
      <c r="AO6" s="116" t="s">
        <v>36</v>
      </c>
      <c r="AP6" s="116" t="s">
        <v>36</v>
      </c>
      <c r="AQ6" s="72"/>
      <c r="AR6" s="149"/>
      <c r="AS6" s="67" t="s">
        <v>34</v>
      </c>
      <c r="AT6" s="46" t="s">
        <v>34</v>
      </c>
      <c r="AU6" s="133" t="s">
        <v>35</v>
      </c>
      <c r="AV6" s="134" t="s">
        <v>35</v>
      </c>
      <c r="AW6" s="116" t="s">
        <v>36</v>
      </c>
      <c r="AX6" s="116" t="s">
        <v>36</v>
      </c>
      <c r="AY6" s="190"/>
      <c r="AZ6" s="209"/>
      <c r="BA6" s="46" t="s">
        <v>34</v>
      </c>
      <c r="BB6" s="132" t="s">
        <v>34</v>
      </c>
      <c r="BC6" s="133" t="s">
        <v>35</v>
      </c>
      <c r="BD6" s="134" t="s">
        <v>35</v>
      </c>
      <c r="BE6" s="116" t="s">
        <v>36</v>
      </c>
      <c r="BF6" s="123" t="s">
        <v>36</v>
      </c>
      <c r="BH6" s="26">
        <f t="shared" si="0"/>
        <v>14</v>
      </c>
      <c r="BI6" s="26">
        <f t="shared" si="1"/>
        <v>14</v>
      </c>
      <c r="BJ6" s="26">
        <f t="shared" si="2"/>
        <v>14</v>
      </c>
    </row>
    <row r="7" spans="2:62" ht="14.45" thickBot="1" x14ac:dyDescent="0.4">
      <c r="B7" s="266" t="s">
        <v>39</v>
      </c>
      <c r="C7" s="117" t="s">
        <v>36</v>
      </c>
      <c r="D7" s="72"/>
      <c r="E7" s="72"/>
      <c r="F7" s="46" t="s">
        <v>34</v>
      </c>
      <c r="G7" s="132" t="s">
        <v>34</v>
      </c>
      <c r="H7" s="45" t="s">
        <v>35</v>
      </c>
      <c r="I7" s="166" t="s">
        <v>35</v>
      </c>
      <c r="J7" s="117" t="s">
        <v>36</v>
      </c>
      <c r="K7" s="116" t="s">
        <v>36</v>
      </c>
      <c r="L7" s="72"/>
      <c r="M7" s="72"/>
      <c r="N7" s="46" t="s">
        <v>34</v>
      </c>
      <c r="O7" s="132" t="s">
        <v>34</v>
      </c>
      <c r="P7" s="104" t="s">
        <v>35</v>
      </c>
      <c r="Q7" s="60" t="s">
        <v>35</v>
      </c>
      <c r="R7" s="116" t="s">
        <v>36</v>
      </c>
      <c r="S7" s="116" t="s">
        <v>36</v>
      </c>
      <c r="T7" s="72"/>
      <c r="U7" s="72"/>
      <c r="V7" s="46" t="s">
        <v>34</v>
      </c>
      <c r="W7" s="159" t="s">
        <v>34</v>
      </c>
      <c r="X7" s="69" t="s">
        <v>35</v>
      </c>
      <c r="Y7" s="45" t="s">
        <v>35</v>
      </c>
      <c r="Z7" s="116" t="s">
        <v>36</v>
      </c>
      <c r="AA7" s="116" t="s">
        <v>36</v>
      </c>
      <c r="AB7" s="72"/>
      <c r="AC7" s="72"/>
      <c r="AD7" s="92" t="s">
        <v>34</v>
      </c>
      <c r="AE7" s="67" t="s">
        <v>34</v>
      </c>
      <c r="AF7" s="45" t="s">
        <v>35</v>
      </c>
      <c r="AG7" s="134" t="s">
        <v>35</v>
      </c>
      <c r="AH7" s="116" t="s">
        <v>36</v>
      </c>
      <c r="AI7" s="116" t="s">
        <v>36</v>
      </c>
      <c r="AJ7" s="72"/>
      <c r="AK7" s="150"/>
      <c r="AL7" s="57" t="s">
        <v>34</v>
      </c>
      <c r="AM7" s="46" t="s">
        <v>34</v>
      </c>
      <c r="AN7" s="133" t="s">
        <v>35</v>
      </c>
      <c r="AO7" s="134" t="s">
        <v>35</v>
      </c>
      <c r="AP7" s="116" t="s">
        <v>36</v>
      </c>
      <c r="AQ7" s="116" t="s">
        <v>36</v>
      </c>
      <c r="AR7" s="77"/>
      <c r="AS7" s="208"/>
      <c r="AT7" s="46" t="s">
        <v>34</v>
      </c>
      <c r="AU7" s="132" t="s">
        <v>34</v>
      </c>
      <c r="AV7" s="133" t="s">
        <v>35</v>
      </c>
      <c r="AW7" s="134" t="s">
        <v>35</v>
      </c>
      <c r="AX7" s="116" t="s">
        <v>36</v>
      </c>
      <c r="AY7" s="145" t="s">
        <v>36</v>
      </c>
      <c r="AZ7" s="187"/>
      <c r="BA7" s="72"/>
      <c r="BB7" s="46" t="s">
        <v>34</v>
      </c>
      <c r="BC7" s="132" t="s">
        <v>34</v>
      </c>
      <c r="BD7" s="133" t="s">
        <v>35</v>
      </c>
      <c r="BE7" s="134" t="s">
        <v>35</v>
      </c>
      <c r="BF7" s="123" t="s">
        <v>36</v>
      </c>
      <c r="BH7" s="26">
        <f t="shared" si="0"/>
        <v>14</v>
      </c>
      <c r="BI7" s="26">
        <f t="shared" si="1"/>
        <v>14</v>
      </c>
      <c r="BJ7" s="26">
        <f t="shared" si="2"/>
        <v>14</v>
      </c>
    </row>
    <row r="8" spans="2:62" ht="14.45" thickBot="1" x14ac:dyDescent="0.4">
      <c r="B8" s="266" t="s">
        <v>40</v>
      </c>
      <c r="C8" s="117" t="s">
        <v>36</v>
      </c>
      <c r="D8" s="116" t="s">
        <v>36</v>
      </c>
      <c r="E8" s="72"/>
      <c r="F8" s="72"/>
      <c r="G8" s="46" t="s">
        <v>34</v>
      </c>
      <c r="H8" s="132" t="s">
        <v>34</v>
      </c>
      <c r="I8" s="94" t="s">
        <v>35</v>
      </c>
      <c r="J8" s="69" t="s">
        <v>35</v>
      </c>
      <c r="K8" s="116" t="s">
        <v>36</v>
      </c>
      <c r="L8" s="116" t="s">
        <v>36</v>
      </c>
      <c r="M8" s="72"/>
      <c r="N8" s="72"/>
      <c r="O8" s="46" t="s">
        <v>34</v>
      </c>
      <c r="P8" s="160" t="s">
        <v>34</v>
      </c>
      <c r="Q8" s="60" t="s">
        <v>35</v>
      </c>
      <c r="R8" s="45" t="s">
        <v>35</v>
      </c>
      <c r="S8" s="116" t="s">
        <v>36</v>
      </c>
      <c r="T8" s="116" t="s">
        <v>36</v>
      </c>
      <c r="U8" s="72"/>
      <c r="V8" s="72"/>
      <c r="W8" s="86" t="s">
        <v>34</v>
      </c>
      <c r="X8" s="57" t="s">
        <v>34</v>
      </c>
      <c r="Y8" s="45" t="s">
        <v>35</v>
      </c>
      <c r="Z8" s="134" t="s">
        <v>35</v>
      </c>
      <c r="AA8" s="116" t="s">
        <v>36</v>
      </c>
      <c r="AB8" s="116" t="s">
        <v>36</v>
      </c>
      <c r="AC8" s="72"/>
      <c r="AD8" s="149"/>
      <c r="AE8" s="67" t="s">
        <v>34</v>
      </c>
      <c r="AF8" s="46" t="s">
        <v>34</v>
      </c>
      <c r="AG8" s="133" t="s">
        <v>35</v>
      </c>
      <c r="AH8" s="134" t="s">
        <v>35</v>
      </c>
      <c r="AI8" s="116" t="s">
        <v>36</v>
      </c>
      <c r="AJ8" s="116" t="s">
        <v>36</v>
      </c>
      <c r="AK8" s="190"/>
      <c r="AL8" s="209"/>
      <c r="AM8" s="46" t="s">
        <v>34</v>
      </c>
      <c r="AN8" s="132" t="s">
        <v>34</v>
      </c>
      <c r="AO8" s="133" t="s">
        <v>35</v>
      </c>
      <c r="AP8" s="134" t="s">
        <v>35</v>
      </c>
      <c r="AQ8" s="116" t="s">
        <v>36</v>
      </c>
      <c r="AR8" s="123" t="s">
        <v>36</v>
      </c>
      <c r="AS8" s="189"/>
      <c r="AT8" s="72"/>
      <c r="AU8" s="46" t="s">
        <v>34</v>
      </c>
      <c r="AV8" s="132" t="s">
        <v>34</v>
      </c>
      <c r="AW8" s="133" t="s">
        <v>35</v>
      </c>
      <c r="AX8" s="134" t="s">
        <v>35</v>
      </c>
      <c r="AY8" s="145" t="s">
        <v>36</v>
      </c>
      <c r="AZ8" s="117" t="s">
        <v>36</v>
      </c>
      <c r="BA8" s="72"/>
      <c r="BB8" s="72"/>
      <c r="BC8" s="46" t="s">
        <v>34</v>
      </c>
      <c r="BD8" s="132" t="s">
        <v>34</v>
      </c>
      <c r="BE8" s="45" t="s">
        <v>35</v>
      </c>
      <c r="BF8" s="167" t="s">
        <v>35</v>
      </c>
      <c r="BH8" s="26">
        <f t="shared" si="0"/>
        <v>14</v>
      </c>
      <c r="BI8" s="26">
        <f t="shared" si="1"/>
        <v>14</v>
      </c>
      <c r="BJ8" s="26">
        <f t="shared" si="2"/>
        <v>14</v>
      </c>
    </row>
    <row r="9" spans="2:62" ht="14.45" thickBot="1" x14ac:dyDescent="0.4">
      <c r="B9" s="266" t="s">
        <v>53</v>
      </c>
      <c r="C9" s="69" t="s">
        <v>35</v>
      </c>
      <c r="D9" s="116" t="s">
        <v>36</v>
      </c>
      <c r="E9" s="116" t="s">
        <v>36</v>
      </c>
      <c r="F9" s="72"/>
      <c r="G9" s="72"/>
      <c r="H9" s="46" t="s">
        <v>34</v>
      </c>
      <c r="I9" s="159" t="s">
        <v>34</v>
      </c>
      <c r="J9" s="69" t="s">
        <v>35</v>
      </c>
      <c r="K9" s="45" t="s">
        <v>35</v>
      </c>
      <c r="L9" s="116" t="s">
        <v>36</v>
      </c>
      <c r="M9" s="116" t="s">
        <v>36</v>
      </c>
      <c r="N9" s="72"/>
      <c r="O9" s="72"/>
      <c r="P9" s="92" t="s">
        <v>34</v>
      </c>
      <c r="Q9" s="67" t="s">
        <v>34</v>
      </c>
      <c r="R9" s="45" t="s">
        <v>35</v>
      </c>
      <c r="S9" s="134" t="s">
        <v>35</v>
      </c>
      <c r="T9" s="116" t="s">
        <v>36</v>
      </c>
      <c r="U9" s="116" t="s">
        <v>36</v>
      </c>
      <c r="V9" s="72"/>
      <c r="W9" s="150"/>
      <c r="X9" s="57" t="s">
        <v>34</v>
      </c>
      <c r="Y9" s="46" t="s">
        <v>34</v>
      </c>
      <c r="Z9" s="133" t="s">
        <v>35</v>
      </c>
      <c r="AA9" s="134" t="s">
        <v>35</v>
      </c>
      <c r="AB9" s="116" t="s">
        <v>36</v>
      </c>
      <c r="AC9" s="116" t="s">
        <v>36</v>
      </c>
      <c r="AD9" s="77"/>
      <c r="AE9" s="208"/>
      <c r="AF9" s="46" t="s">
        <v>34</v>
      </c>
      <c r="AG9" s="132" t="s">
        <v>34</v>
      </c>
      <c r="AH9" s="133" t="s">
        <v>35</v>
      </c>
      <c r="AI9" s="134" t="s">
        <v>35</v>
      </c>
      <c r="AJ9" s="116" t="s">
        <v>36</v>
      </c>
      <c r="AK9" s="145" t="s">
        <v>36</v>
      </c>
      <c r="AL9" s="187"/>
      <c r="AM9" s="72"/>
      <c r="AN9" s="46" t="s">
        <v>34</v>
      </c>
      <c r="AO9" s="132" t="s">
        <v>34</v>
      </c>
      <c r="AP9" s="133" t="s">
        <v>35</v>
      </c>
      <c r="AQ9" s="134" t="s">
        <v>35</v>
      </c>
      <c r="AR9" s="123" t="s">
        <v>36</v>
      </c>
      <c r="AS9" s="136" t="s">
        <v>36</v>
      </c>
      <c r="AT9" s="72"/>
      <c r="AU9" s="72"/>
      <c r="AV9" s="46" t="s">
        <v>34</v>
      </c>
      <c r="AW9" s="132" t="s">
        <v>34</v>
      </c>
      <c r="AX9" s="45" t="s">
        <v>35</v>
      </c>
      <c r="AY9" s="166" t="s">
        <v>35</v>
      </c>
      <c r="AZ9" s="117" t="s">
        <v>36</v>
      </c>
      <c r="BA9" s="116" t="s">
        <v>36</v>
      </c>
      <c r="BB9" s="72"/>
      <c r="BC9" s="72"/>
      <c r="BD9" s="46" t="s">
        <v>34</v>
      </c>
      <c r="BE9" s="132" t="s">
        <v>34</v>
      </c>
      <c r="BF9" s="104" t="s">
        <v>35</v>
      </c>
      <c r="BH9" s="26">
        <f t="shared" si="0"/>
        <v>14</v>
      </c>
      <c r="BI9" s="26">
        <f t="shared" si="1"/>
        <v>14</v>
      </c>
      <c r="BJ9" s="26">
        <f t="shared" si="2"/>
        <v>14</v>
      </c>
    </row>
    <row r="10" spans="2:62" ht="14.45" thickBot="1" x14ac:dyDescent="0.4">
      <c r="B10" s="266" t="s">
        <v>54</v>
      </c>
      <c r="C10" s="69" t="s">
        <v>35</v>
      </c>
      <c r="D10" s="45" t="s">
        <v>35</v>
      </c>
      <c r="E10" s="116" t="s">
        <v>36</v>
      </c>
      <c r="F10" s="116" t="s">
        <v>36</v>
      </c>
      <c r="G10" s="72"/>
      <c r="H10" s="72"/>
      <c r="I10" s="86" t="s">
        <v>34</v>
      </c>
      <c r="J10" s="57" t="s">
        <v>34</v>
      </c>
      <c r="K10" s="45" t="s">
        <v>35</v>
      </c>
      <c r="L10" s="134" t="s">
        <v>35</v>
      </c>
      <c r="M10" s="116" t="s">
        <v>36</v>
      </c>
      <c r="N10" s="116" t="s">
        <v>36</v>
      </c>
      <c r="O10" s="72"/>
      <c r="P10" s="149"/>
      <c r="Q10" s="67" t="s">
        <v>34</v>
      </c>
      <c r="R10" s="46" t="s">
        <v>34</v>
      </c>
      <c r="S10" s="133" t="s">
        <v>35</v>
      </c>
      <c r="T10" s="134" t="s">
        <v>35</v>
      </c>
      <c r="U10" s="116" t="s">
        <v>36</v>
      </c>
      <c r="V10" s="116" t="s">
        <v>36</v>
      </c>
      <c r="W10" s="190"/>
      <c r="X10" s="209"/>
      <c r="Y10" s="46" t="s">
        <v>34</v>
      </c>
      <c r="Z10" s="132" t="s">
        <v>34</v>
      </c>
      <c r="AA10" s="133" t="s">
        <v>35</v>
      </c>
      <c r="AB10" s="134" t="s">
        <v>35</v>
      </c>
      <c r="AC10" s="116" t="s">
        <v>36</v>
      </c>
      <c r="AD10" s="123" t="s">
        <v>36</v>
      </c>
      <c r="AE10" s="189"/>
      <c r="AF10" s="72"/>
      <c r="AG10" s="46" t="s">
        <v>34</v>
      </c>
      <c r="AH10" s="132" t="s">
        <v>34</v>
      </c>
      <c r="AI10" s="133" t="s">
        <v>35</v>
      </c>
      <c r="AJ10" s="134" t="s">
        <v>35</v>
      </c>
      <c r="AK10" s="145" t="s">
        <v>36</v>
      </c>
      <c r="AL10" s="117" t="s">
        <v>36</v>
      </c>
      <c r="AM10" s="72"/>
      <c r="AN10" s="72"/>
      <c r="AO10" s="46" t="s">
        <v>34</v>
      </c>
      <c r="AP10" s="132" t="s">
        <v>34</v>
      </c>
      <c r="AQ10" s="45" t="s">
        <v>35</v>
      </c>
      <c r="AR10" s="167" t="s">
        <v>35</v>
      </c>
      <c r="AS10" s="136" t="s">
        <v>36</v>
      </c>
      <c r="AT10" s="116" t="s">
        <v>36</v>
      </c>
      <c r="AU10" s="72"/>
      <c r="AV10" s="72"/>
      <c r="AW10" s="46" t="s">
        <v>34</v>
      </c>
      <c r="AX10" s="132" t="s">
        <v>34</v>
      </c>
      <c r="AY10" s="94" t="s">
        <v>35</v>
      </c>
      <c r="AZ10" s="69" t="s">
        <v>35</v>
      </c>
      <c r="BA10" s="116" t="s">
        <v>36</v>
      </c>
      <c r="BB10" s="116" t="s">
        <v>36</v>
      </c>
      <c r="BC10" s="72"/>
      <c r="BD10" s="72"/>
      <c r="BE10" s="46" t="s">
        <v>34</v>
      </c>
      <c r="BF10" s="160" t="s">
        <v>34</v>
      </c>
      <c r="BH10" s="26">
        <f t="shared" si="0"/>
        <v>14</v>
      </c>
      <c r="BI10" s="26">
        <f t="shared" si="1"/>
        <v>14</v>
      </c>
      <c r="BJ10" s="26">
        <f t="shared" si="2"/>
        <v>14</v>
      </c>
    </row>
    <row r="11" spans="2:62" ht="14.45" thickBot="1" x14ac:dyDescent="0.4">
      <c r="B11" s="266" t="s">
        <v>55</v>
      </c>
      <c r="C11" s="57" t="s">
        <v>34</v>
      </c>
      <c r="D11" s="45" t="s">
        <v>35</v>
      </c>
      <c r="E11" s="134" t="s">
        <v>35</v>
      </c>
      <c r="F11" s="116" t="s">
        <v>36</v>
      </c>
      <c r="G11" s="116" t="s">
        <v>36</v>
      </c>
      <c r="H11" s="72"/>
      <c r="I11" s="150"/>
      <c r="J11" s="57" t="s">
        <v>34</v>
      </c>
      <c r="K11" s="46" t="s">
        <v>34</v>
      </c>
      <c r="L11" s="133" t="s">
        <v>35</v>
      </c>
      <c r="M11" s="134" t="s">
        <v>35</v>
      </c>
      <c r="N11" s="116" t="s">
        <v>36</v>
      </c>
      <c r="O11" s="116" t="s">
        <v>36</v>
      </c>
      <c r="P11" s="77"/>
      <c r="Q11" s="208"/>
      <c r="R11" s="46" t="s">
        <v>34</v>
      </c>
      <c r="S11" s="132" t="s">
        <v>34</v>
      </c>
      <c r="T11" s="133" t="s">
        <v>35</v>
      </c>
      <c r="U11" s="134" t="s">
        <v>35</v>
      </c>
      <c r="V11" s="116" t="s">
        <v>36</v>
      </c>
      <c r="W11" s="145" t="s">
        <v>36</v>
      </c>
      <c r="X11" s="187"/>
      <c r="Y11" s="72"/>
      <c r="Z11" s="46" t="s">
        <v>34</v>
      </c>
      <c r="AA11" s="132" t="s">
        <v>34</v>
      </c>
      <c r="AB11" s="133" t="s">
        <v>35</v>
      </c>
      <c r="AC11" s="134" t="s">
        <v>35</v>
      </c>
      <c r="AD11" s="123" t="s">
        <v>36</v>
      </c>
      <c r="AE11" s="136" t="s">
        <v>36</v>
      </c>
      <c r="AF11" s="72"/>
      <c r="AG11" s="72"/>
      <c r="AH11" s="46" t="s">
        <v>34</v>
      </c>
      <c r="AI11" s="132" t="s">
        <v>34</v>
      </c>
      <c r="AJ11" s="45" t="s">
        <v>35</v>
      </c>
      <c r="AK11" s="166" t="s">
        <v>35</v>
      </c>
      <c r="AL11" s="117" t="s">
        <v>36</v>
      </c>
      <c r="AM11" s="116" t="s">
        <v>36</v>
      </c>
      <c r="AN11" s="72"/>
      <c r="AO11" s="72"/>
      <c r="AP11" s="46" t="s">
        <v>34</v>
      </c>
      <c r="AQ11" s="132" t="s">
        <v>34</v>
      </c>
      <c r="AR11" s="104" t="s">
        <v>35</v>
      </c>
      <c r="AS11" s="60" t="s">
        <v>35</v>
      </c>
      <c r="AT11" s="116" t="s">
        <v>36</v>
      </c>
      <c r="AU11" s="116" t="s">
        <v>36</v>
      </c>
      <c r="AV11" s="72"/>
      <c r="AW11" s="72"/>
      <c r="AX11" s="46" t="s">
        <v>34</v>
      </c>
      <c r="AY11" s="159" t="s">
        <v>34</v>
      </c>
      <c r="AZ11" s="69" t="s">
        <v>35</v>
      </c>
      <c r="BA11" s="45" t="s">
        <v>35</v>
      </c>
      <c r="BB11" s="116" t="s">
        <v>36</v>
      </c>
      <c r="BC11" s="116" t="s">
        <v>36</v>
      </c>
      <c r="BD11" s="72"/>
      <c r="BE11" s="72"/>
      <c r="BF11" s="92" t="s">
        <v>34</v>
      </c>
      <c r="BH11" s="26">
        <f t="shared" si="0"/>
        <v>14</v>
      </c>
      <c r="BI11" s="26">
        <f t="shared" si="1"/>
        <v>14</v>
      </c>
      <c r="BJ11" s="26">
        <f t="shared" si="2"/>
        <v>14</v>
      </c>
    </row>
    <row r="12" spans="2:62" ht="14.45" thickBot="1" x14ac:dyDescent="0.4">
      <c r="B12" s="266" t="s">
        <v>56</v>
      </c>
      <c r="C12" s="31" t="s">
        <v>34</v>
      </c>
      <c r="D12" s="30" t="s">
        <v>34</v>
      </c>
      <c r="E12" s="128" t="s">
        <v>35</v>
      </c>
      <c r="F12" s="129" t="s">
        <v>35</v>
      </c>
      <c r="G12" s="114" t="s">
        <v>36</v>
      </c>
      <c r="H12" s="114" t="s">
        <v>36</v>
      </c>
      <c r="I12" s="185"/>
      <c r="J12" s="207"/>
      <c r="K12" s="30" t="s">
        <v>34</v>
      </c>
      <c r="L12" s="130" t="s">
        <v>34</v>
      </c>
      <c r="M12" s="128" t="s">
        <v>35</v>
      </c>
      <c r="N12" s="129" t="s">
        <v>35</v>
      </c>
      <c r="O12" s="114" t="s">
        <v>36</v>
      </c>
      <c r="P12" s="122" t="s">
        <v>36</v>
      </c>
      <c r="Q12" s="183"/>
      <c r="R12" s="147"/>
      <c r="S12" s="30" t="s">
        <v>34</v>
      </c>
      <c r="T12" s="130" t="s">
        <v>34</v>
      </c>
      <c r="U12" s="128" t="s">
        <v>35</v>
      </c>
      <c r="V12" s="129" t="s">
        <v>35</v>
      </c>
      <c r="W12" s="151" t="s">
        <v>36</v>
      </c>
      <c r="X12" s="120" t="s">
        <v>36</v>
      </c>
      <c r="Y12" s="147"/>
      <c r="Z12" s="147"/>
      <c r="AA12" s="30" t="s">
        <v>34</v>
      </c>
      <c r="AB12" s="130" t="s">
        <v>34</v>
      </c>
      <c r="AC12" s="34" t="s">
        <v>35</v>
      </c>
      <c r="AD12" s="164" t="s">
        <v>35</v>
      </c>
      <c r="AE12" s="115" t="s">
        <v>36</v>
      </c>
      <c r="AF12" s="114" t="s">
        <v>36</v>
      </c>
      <c r="AG12" s="147"/>
      <c r="AH12" s="147"/>
      <c r="AI12" s="30" t="s">
        <v>34</v>
      </c>
      <c r="AJ12" s="130" t="s">
        <v>34</v>
      </c>
      <c r="AK12" s="206" t="s">
        <v>35</v>
      </c>
      <c r="AL12" s="35" t="s">
        <v>35</v>
      </c>
      <c r="AM12" s="114" t="s">
        <v>36</v>
      </c>
      <c r="AN12" s="114" t="s">
        <v>36</v>
      </c>
      <c r="AO12" s="147"/>
      <c r="AP12" s="147"/>
      <c r="AQ12" s="30" t="s">
        <v>34</v>
      </c>
      <c r="AR12" s="156" t="s">
        <v>34</v>
      </c>
      <c r="AS12" s="83" t="s">
        <v>35</v>
      </c>
      <c r="AT12" s="34" t="s">
        <v>35</v>
      </c>
      <c r="AU12" s="114" t="s">
        <v>36</v>
      </c>
      <c r="AV12" s="114" t="s">
        <v>36</v>
      </c>
      <c r="AW12" s="147"/>
      <c r="AX12" s="147"/>
      <c r="AY12" s="205" t="s">
        <v>34</v>
      </c>
      <c r="AZ12" s="31" t="s">
        <v>34</v>
      </c>
      <c r="BA12" s="34" t="s">
        <v>35</v>
      </c>
      <c r="BB12" s="129" t="s">
        <v>35</v>
      </c>
      <c r="BC12" s="114" t="s">
        <v>36</v>
      </c>
      <c r="BD12" s="114" t="s">
        <v>36</v>
      </c>
      <c r="BE12" s="147"/>
      <c r="BF12" s="107"/>
      <c r="BH12" s="26">
        <f t="shared" si="0"/>
        <v>14</v>
      </c>
      <c r="BI12" s="26">
        <f t="shared" si="1"/>
        <v>14</v>
      </c>
      <c r="BJ12" s="26">
        <f t="shared" si="2"/>
        <v>14</v>
      </c>
    </row>
    <row r="13" spans="2:62" s="78" customFormat="1" ht="14.1" x14ac:dyDescent="0.35">
      <c r="B13" s="269"/>
      <c r="C13" s="127"/>
      <c r="D13" s="127"/>
      <c r="E13" s="269"/>
      <c r="F13" s="127"/>
      <c r="G13" s="269"/>
      <c r="H13" s="269"/>
      <c r="I13" s="269"/>
      <c r="J13" s="269"/>
      <c r="K13" s="127"/>
      <c r="L13" s="127"/>
      <c r="M13" s="269"/>
      <c r="N13" s="127"/>
      <c r="O13" s="269"/>
      <c r="P13" s="269"/>
      <c r="Q13" s="127"/>
      <c r="R13" s="127"/>
      <c r="S13" s="127"/>
      <c r="T13" s="127"/>
      <c r="U13" s="269"/>
      <c r="V13" s="127"/>
      <c r="W13" s="269"/>
      <c r="X13" s="269"/>
      <c r="Y13" s="127"/>
      <c r="Z13" s="127"/>
      <c r="AA13" s="127"/>
      <c r="AB13" s="127"/>
      <c r="AC13" s="127"/>
      <c r="AD13" s="127"/>
      <c r="AE13" s="269"/>
      <c r="AF13" s="269"/>
      <c r="AG13" s="127"/>
      <c r="AH13" s="127"/>
      <c r="AI13" s="127"/>
      <c r="AJ13" s="127"/>
      <c r="AK13" s="127"/>
      <c r="AM13" s="26"/>
      <c r="AN13" s="26"/>
      <c r="AO13" s="26"/>
      <c r="AP13" s="126"/>
    </row>
    <row r="14" spans="2:62" ht="19.5" customHeight="1" x14ac:dyDescent="0.25">
      <c r="B14" s="269"/>
      <c r="C14" s="272" t="s">
        <v>282</v>
      </c>
      <c r="D14" s="127"/>
      <c r="E14" s="127"/>
      <c r="F14" s="127"/>
      <c r="G14" s="127"/>
      <c r="H14" s="269"/>
      <c r="I14" s="269"/>
      <c r="J14" s="127"/>
      <c r="K14" s="127"/>
      <c r="L14" s="127"/>
      <c r="M14" s="127"/>
      <c r="N14" s="127"/>
      <c r="O14" s="127"/>
      <c r="P14" s="127"/>
      <c r="Q14" s="269"/>
      <c r="R14" s="269"/>
      <c r="S14" s="269"/>
      <c r="T14" s="269"/>
      <c r="U14" s="269"/>
      <c r="V14" s="127"/>
      <c r="W14" s="127"/>
      <c r="X14" s="269"/>
      <c r="Y14" s="26"/>
      <c r="Z14" s="26"/>
      <c r="AA14" s="26"/>
      <c r="AB14" s="27"/>
      <c r="AE14" s="245" t="s">
        <v>276</v>
      </c>
      <c r="AF14" s="264"/>
      <c r="AG14" s="264"/>
      <c r="AH14" s="264"/>
      <c r="AI14" s="264"/>
      <c r="AJ14" s="264"/>
      <c r="AK14" s="264"/>
    </row>
    <row r="15" spans="2:62" s="78" customFormat="1" ht="15.75" customHeight="1" thickBot="1" x14ac:dyDescent="0.4">
      <c r="B15" s="269"/>
      <c r="C15" s="127"/>
      <c r="D15" s="127"/>
      <c r="E15" s="269"/>
      <c r="F15" s="127"/>
      <c r="G15" s="269"/>
      <c r="H15" s="269"/>
      <c r="I15" s="269"/>
      <c r="J15" s="269"/>
      <c r="K15" s="127"/>
      <c r="L15" s="127"/>
      <c r="M15" s="269"/>
      <c r="N15" s="127"/>
      <c r="O15" s="269"/>
      <c r="P15" s="269"/>
      <c r="Q15" s="127"/>
      <c r="R15" s="127"/>
      <c r="S15" s="127"/>
      <c r="T15" s="127"/>
      <c r="U15" s="269"/>
      <c r="V15" s="127"/>
      <c r="W15" s="269"/>
      <c r="X15" s="269"/>
      <c r="Y15" s="127"/>
      <c r="Z15" s="127"/>
      <c r="AA15" s="127"/>
      <c r="AB15" s="127"/>
      <c r="AC15" s="127"/>
      <c r="AD15" s="127"/>
      <c r="AE15" s="247"/>
      <c r="AO15" s="263" t="s">
        <v>52</v>
      </c>
      <c r="AP15" s="248"/>
      <c r="AQ15" s="248"/>
      <c r="AR15" s="248"/>
      <c r="AS15" s="248"/>
      <c r="AT15" s="263"/>
      <c r="AY15" s="263" t="s">
        <v>278</v>
      </c>
      <c r="AZ15" s="248"/>
      <c r="BA15" s="248"/>
      <c r="BB15" s="248"/>
      <c r="BC15" s="248"/>
      <c r="BD15" s="248"/>
    </row>
    <row r="16" spans="2:62" s="78" customFormat="1" ht="19.5" customHeight="1" x14ac:dyDescent="0.35">
      <c r="B16" s="269"/>
      <c r="C16" s="362" t="s">
        <v>242</v>
      </c>
      <c r="D16" s="362"/>
      <c r="E16" s="362"/>
      <c r="F16" s="362"/>
      <c r="G16" s="362"/>
      <c r="H16" s="362"/>
      <c r="I16" s="269">
        <v>42</v>
      </c>
      <c r="J16" s="269"/>
      <c r="K16" s="127"/>
      <c r="L16" s="127"/>
      <c r="M16" s="269"/>
      <c r="N16" s="127"/>
      <c r="O16" s="269"/>
      <c r="P16" s="269"/>
      <c r="Q16" s="127"/>
      <c r="R16" s="127"/>
      <c r="S16" s="127"/>
      <c r="T16" s="127"/>
      <c r="U16" s="269"/>
      <c r="V16" s="127"/>
      <c r="W16" s="269"/>
      <c r="X16" s="269"/>
      <c r="Y16" s="127"/>
      <c r="Z16" s="127"/>
      <c r="AA16" s="127"/>
      <c r="AB16" s="127"/>
      <c r="AC16" s="127"/>
      <c r="AD16" s="127"/>
      <c r="AE16" s="274" t="s">
        <v>255</v>
      </c>
      <c r="AF16" s="275"/>
      <c r="AG16" s="275"/>
      <c r="AH16" s="275"/>
      <c r="AI16" s="275"/>
      <c r="AJ16" s="275"/>
      <c r="AK16" s="275"/>
      <c r="AL16" s="275"/>
      <c r="AM16" s="275"/>
      <c r="AN16" s="276"/>
      <c r="AO16" s="363">
        <f>$L36*$L38*$M46</f>
        <v>11936.400000000001</v>
      </c>
      <c r="AP16" s="364"/>
      <c r="AQ16" s="364"/>
      <c r="AR16" s="364"/>
      <c r="AS16" s="364"/>
      <c r="AT16" s="364"/>
      <c r="AU16" s="364"/>
      <c r="AV16" s="364"/>
      <c r="AW16" s="364"/>
      <c r="AX16" s="365"/>
      <c r="AY16" s="363">
        <f>$L37*$L38*$M46</f>
        <v>16052.400000000001</v>
      </c>
      <c r="AZ16" s="364"/>
      <c r="BA16" s="364"/>
      <c r="BB16" s="364"/>
      <c r="BC16" s="364"/>
      <c r="BD16" s="364"/>
      <c r="BE16" s="364"/>
      <c r="BF16" s="364"/>
      <c r="BG16" s="364"/>
      <c r="BH16" s="365"/>
    </row>
    <row r="17" spans="3:60" ht="19.5" customHeight="1" x14ac:dyDescent="0.25">
      <c r="C17" s="267" t="s">
        <v>243</v>
      </c>
      <c r="I17" s="26">
        <v>3</v>
      </c>
      <c r="AE17" s="277" t="s">
        <v>256</v>
      </c>
      <c r="AF17" s="278"/>
      <c r="AG17" s="278"/>
      <c r="AH17" s="278"/>
      <c r="AI17" s="278"/>
      <c r="AJ17" s="278"/>
      <c r="AK17" s="278"/>
      <c r="AL17" s="278"/>
      <c r="AM17" s="278"/>
      <c r="AN17" s="279"/>
      <c r="AO17" s="372">
        <f>$L38*$L39</f>
        <v>0</v>
      </c>
      <c r="AP17" s="373"/>
      <c r="AQ17" s="373"/>
      <c r="AR17" s="373"/>
      <c r="AS17" s="373"/>
      <c r="AT17" s="373"/>
      <c r="AU17" s="373"/>
      <c r="AV17" s="373"/>
      <c r="AW17" s="373"/>
      <c r="AX17" s="374"/>
      <c r="AY17" s="372">
        <f>$L38*$L39</f>
        <v>0</v>
      </c>
      <c r="AZ17" s="373"/>
      <c r="BA17" s="373"/>
      <c r="BB17" s="373"/>
      <c r="BC17" s="373"/>
      <c r="BD17" s="373"/>
      <c r="BE17" s="373"/>
      <c r="BF17" s="373"/>
      <c r="BG17" s="373"/>
      <c r="BH17" s="374"/>
    </row>
    <row r="18" spans="3:60" ht="19.5" customHeight="1" x14ac:dyDescent="0.25">
      <c r="C18" s="267" t="s">
        <v>244</v>
      </c>
      <c r="I18" s="26">
        <v>8</v>
      </c>
      <c r="AE18" s="277" t="s">
        <v>257</v>
      </c>
      <c r="AF18" s="278"/>
      <c r="AG18" s="278"/>
      <c r="AH18" s="278"/>
      <c r="AI18" s="278"/>
      <c r="AJ18" s="278"/>
      <c r="AK18" s="278"/>
      <c r="AL18" s="278"/>
      <c r="AM18" s="278"/>
      <c r="AN18" s="279"/>
      <c r="AO18" s="375">
        <f>$M50+$Q50+$U50</f>
        <v>9</v>
      </c>
      <c r="AP18" s="376"/>
      <c r="AQ18" s="376"/>
      <c r="AR18" s="376"/>
      <c r="AS18" s="376"/>
      <c r="AT18" s="376"/>
      <c r="AU18" s="376"/>
      <c r="AV18" s="376"/>
      <c r="AW18" s="376"/>
      <c r="AX18" s="377"/>
      <c r="AY18" s="375">
        <f>$M50+$Q50+$U50</f>
        <v>9</v>
      </c>
      <c r="AZ18" s="376"/>
      <c r="BA18" s="376"/>
      <c r="BB18" s="376"/>
      <c r="BC18" s="376"/>
      <c r="BD18" s="376"/>
      <c r="BE18" s="376"/>
      <c r="BF18" s="376"/>
      <c r="BG18" s="376"/>
      <c r="BH18" s="377"/>
    </row>
    <row r="19" spans="3:60" ht="19.5" customHeight="1" thickBot="1" x14ac:dyDescent="0.3">
      <c r="C19" s="125"/>
      <c r="AE19" s="280" t="s">
        <v>258</v>
      </c>
      <c r="AF19" s="281"/>
      <c r="AG19" s="281"/>
      <c r="AH19" s="281"/>
      <c r="AI19" s="281"/>
      <c r="AJ19" s="281"/>
      <c r="AK19" s="281"/>
      <c r="AL19" s="281"/>
      <c r="AM19" s="281"/>
      <c r="AN19" s="282"/>
      <c r="AO19" s="378">
        <f>$M50*$O50+$Q50*$S50+$U50*$W50</f>
        <v>72</v>
      </c>
      <c r="AP19" s="379"/>
      <c r="AQ19" s="379"/>
      <c r="AR19" s="379"/>
      <c r="AS19" s="379"/>
      <c r="AT19" s="379"/>
      <c r="AU19" s="379"/>
      <c r="AV19" s="379"/>
      <c r="AW19" s="379"/>
      <c r="AX19" s="380"/>
      <c r="AY19" s="378">
        <f>$M50*$O50+$Q50*$S50+$U50*$W50</f>
        <v>72</v>
      </c>
      <c r="AZ19" s="379"/>
      <c r="BA19" s="379"/>
      <c r="BB19" s="379"/>
      <c r="BC19" s="379"/>
      <c r="BD19" s="379"/>
      <c r="BE19" s="379"/>
      <c r="BF19" s="379"/>
      <c r="BG19" s="379"/>
      <c r="BH19" s="380"/>
    </row>
    <row r="20" spans="3:60" ht="19.5" customHeight="1" thickTop="1" x14ac:dyDescent="0.25">
      <c r="C20" s="384" t="s">
        <v>140</v>
      </c>
      <c r="D20" s="384"/>
      <c r="E20" s="384"/>
      <c r="F20" s="384"/>
      <c r="G20" s="384"/>
      <c r="H20" s="384"/>
      <c r="I20" s="385"/>
      <c r="J20" s="384" t="s">
        <v>132</v>
      </c>
      <c r="K20" s="384"/>
      <c r="L20" s="384"/>
      <c r="M20" s="384"/>
      <c r="N20" s="384"/>
      <c r="O20" s="384"/>
      <c r="P20" s="384"/>
      <c r="AE20" s="283" t="s">
        <v>259</v>
      </c>
      <c r="AF20" s="284"/>
      <c r="AG20" s="284"/>
      <c r="AH20" s="284"/>
      <c r="AI20" s="284"/>
      <c r="AJ20" s="284"/>
      <c r="AK20" s="284"/>
      <c r="AL20" s="284"/>
      <c r="AM20" s="284"/>
      <c r="AN20" s="285"/>
      <c r="AO20" s="369">
        <f>IF($M$46="",0,(($L$36/$M$45*($M50*$O50+$Q50*$S50+$U50*$W50))*AO17))</f>
        <v>0</v>
      </c>
      <c r="AP20" s="370"/>
      <c r="AQ20" s="370"/>
      <c r="AR20" s="370"/>
      <c r="AS20" s="370"/>
      <c r="AT20" s="370"/>
      <c r="AU20" s="370"/>
      <c r="AV20" s="370"/>
      <c r="AW20" s="370"/>
      <c r="AX20" s="371"/>
      <c r="AY20" s="369">
        <f>IF($M$46="",0,(($L$37/$M$45*($M50*$O50+$Q50*$S50+$U50*$W50))*AY17))</f>
        <v>0</v>
      </c>
      <c r="AZ20" s="370"/>
      <c r="BA20" s="370"/>
      <c r="BB20" s="370"/>
      <c r="BC20" s="370"/>
      <c r="BD20" s="370"/>
      <c r="BE20" s="370"/>
      <c r="BF20" s="370"/>
      <c r="BG20" s="370"/>
      <c r="BH20" s="371"/>
    </row>
    <row r="21" spans="3:60" ht="19.5" customHeight="1" x14ac:dyDescent="0.25">
      <c r="D21" s="230"/>
      <c r="E21" s="230"/>
      <c r="F21" s="230"/>
      <c r="G21" s="230"/>
      <c r="H21" s="230"/>
      <c r="I21" s="229"/>
      <c r="AE21" s="277" t="s">
        <v>260</v>
      </c>
      <c r="AF21" s="278"/>
      <c r="AG21" s="278"/>
      <c r="AH21" s="278"/>
      <c r="AI21" s="278"/>
      <c r="AJ21" s="278"/>
      <c r="AK21" s="278"/>
      <c r="AL21" s="278"/>
      <c r="AM21" s="278"/>
      <c r="AN21" s="279"/>
      <c r="AO21" s="372">
        <f>$L$38*$L$40</f>
        <v>4.9000000000000004</v>
      </c>
      <c r="AP21" s="373"/>
      <c r="AQ21" s="373"/>
      <c r="AR21" s="373"/>
      <c r="AS21" s="373"/>
      <c r="AT21" s="373"/>
      <c r="AU21" s="373"/>
      <c r="AV21" s="373"/>
      <c r="AW21" s="373"/>
      <c r="AX21" s="374"/>
      <c r="AY21" s="372">
        <f>$L$38*$L$40</f>
        <v>4.9000000000000004</v>
      </c>
      <c r="AZ21" s="373"/>
      <c r="BA21" s="373"/>
      <c r="BB21" s="373"/>
      <c r="BC21" s="373"/>
      <c r="BD21" s="373"/>
      <c r="BE21" s="373"/>
      <c r="BF21" s="373"/>
      <c r="BG21" s="373"/>
      <c r="BH21" s="374"/>
    </row>
    <row r="22" spans="3:60" ht="19.5" customHeight="1" x14ac:dyDescent="0.25">
      <c r="C22" s="232" t="s">
        <v>133</v>
      </c>
      <c r="D22" s="381" t="s">
        <v>170</v>
      </c>
      <c r="E22" s="381"/>
      <c r="F22" s="381"/>
      <c r="G22" s="381"/>
      <c r="H22" s="381"/>
      <c r="I22" s="382"/>
      <c r="J22" s="232" t="s">
        <v>133</v>
      </c>
      <c r="K22" s="383" t="s">
        <v>181</v>
      </c>
      <c r="L22" s="383"/>
      <c r="M22" s="383"/>
      <c r="N22" s="383"/>
      <c r="O22" s="383"/>
      <c r="P22" s="383"/>
      <c r="AE22" s="277" t="s">
        <v>261</v>
      </c>
      <c r="AF22" s="278"/>
      <c r="AG22" s="278"/>
      <c r="AH22" s="278"/>
      <c r="AI22" s="278"/>
      <c r="AJ22" s="278"/>
      <c r="AK22" s="278"/>
      <c r="AL22" s="278"/>
      <c r="AM22" s="278"/>
      <c r="AN22" s="279"/>
      <c r="AO22" s="375">
        <f>$M51+$Q51+$U51</f>
        <v>9</v>
      </c>
      <c r="AP22" s="376"/>
      <c r="AQ22" s="376"/>
      <c r="AR22" s="376"/>
      <c r="AS22" s="376"/>
      <c r="AT22" s="376"/>
      <c r="AU22" s="376"/>
      <c r="AV22" s="376"/>
      <c r="AW22" s="376"/>
      <c r="AX22" s="377"/>
      <c r="AY22" s="375">
        <f>$M51+$Q51+$U51</f>
        <v>9</v>
      </c>
      <c r="AZ22" s="376"/>
      <c r="BA22" s="376"/>
      <c r="BB22" s="376"/>
      <c r="BC22" s="376"/>
      <c r="BD22" s="376"/>
      <c r="BE22" s="376"/>
      <c r="BF22" s="376"/>
      <c r="BG22" s="376"/>
      <c r="BH22" s="377"/>
    </row>
    <row r="23" spans="3:60" ht="19.5" customHeight="1" thickBot="1" x14ac:dyDescent="0.3">
      <c r="C23" s="232"/>
      <c r="D23" s="381"/>
      <c r="E23" s="381"/>
      <c r="F23" s="381"/>
      <c r="G23" s="381"/>
      <c r="H23" s="381"/>
      <c r="I23" s="382"/>
      <c r="J23" s="232"/>
      <c r="K23" s="383"/>
      <c r="L23" s="383"/>
      <c r="M23" s="383"/>
      <c r="N23" s="383"/>
      <c r="O23" s="383"/>
      <c r="P23" s="383"/>
      <c r="AE23" s="280" t="s">
        <v>262</v>
      </c>
      <c r="AF23" s="281"/>
      <c r="AG23" s="281"/>
      <c r="AH23" s="281"/>
      <c r="AI23" s="281"/>
      <c r="AJ23" s="281"/>
      <c r="AK23" s="281"/>
      <c r="AL23" s="281"/>
      <c r="AM23" s="281"/>
      <c r="AN23" s="282"/>
      <c r="AO23" s="378">
        <f>$M51*$O51+$Q51*$S51+$U51*$W51</f>
        <v>72</v>
      </c>
      <c r="AP23" s="379"/>
      <c r="AQ23" s="379"/>
      <c r="AR23" s="379"/>
      <c r="AS23" s="379"/>
      <c r="AT23" s="379"/>
      <c r="AU23" s="379"/>
      <c r="AV23" s="379"/>
      <c r="AW23" s="379"/>
      <c r="AX23" s="380"/>
      <c r="AY23" s="378">
        <f>$M51*$O51+$Q51*$S51+$U51*$W51</f>
        <v>72</v>
      </c>
      <c r="AZ23" s="379"/>
      <c r="BA23" s="379"/>
      <c r="BB23" s="379"/>
      <c r="BC23" s="379"/>
      <c r="BD23" s="379"/>
      <c r="BE23" s="379"/>
      <c r="BF23" s="379"/>
      <c r="BG23" s="379"/>
      <c r="BH23" s="380"/>
    </row>
    <row r="24" spans="3:60" ht="19.5" customHeight="1" thickTop="1" x14ac:dyDescent="0.25">
      <c r="C24" s="232" t="s">
        <v>134</v>
      </c>
      <c r="D24" s="381" t="s">
        <v>172</v>
      </c>
      <c r="E24" s="381"/>
      <c r="F24" s="381"/>
      <c r="G24" s="381"/>
      <c r="H24" s="381"/>
      <c r="I24" s="382"/>
      <c r="J24" s="232" t="s">
        <v>134</v>
      </c>
      <c r="K24" s="383" t="s">
        <v>176</v>
      </c>
      <c r="L24" s="383"/>
      <c r="M24" s="383"/>
      <c r="N24" s="383"/>
      <c r="O24" s="383"/>
      <c r="P24" s="383"/>
      <c r="AE24" s="283" t="s">
        <v>263</v>
      </c>
      <c r="AF24" s="284"/>
      <c r="AG24" s="284"/>
      <c r="AH24" s="284"/>
      <c r="AI24" s="284"/>
      <c r="AJ24" s="284"/>
      <c r="AK24" s="284"/>
      <c r="AL24" s="284"/>
      <c r="AM24" s="284"/>
      <c r="AN24" s="285"/>
      <c r="AO24" s="369">
        <f>IF($M$46="",0,(($L$36/$M$45*($M51*$O51+$Q51*$S51+$U51*$W51))*AO21))</f>
        <v>1278.9000000000001</v>
      </c>
      <c r="AP24" s="370"/>
      <c r="AQ24" s="370"/>
      <c r="AR24" s="370"/>
      <c r="AS24" s="370"/>
      <c r="AT24" s="370"/>
      <c r="AU24" s="370"/>
      <c r="AV24" s="370"/>
      <c r="AW24" s="370"/>
      <c r="AX24" s="371"/>
      <c r="AY24" s="369">
        <f>IF($M$46="",0,(($L$37/$M$45*($M51*$O51+$Q51*$S51+$U51*$W51))*AY21))</f>
        <v>1719.9</v>
      </c>
      <c r="AZ24" s="370"/>
      <c r="BA24" s="370"/>
      <c r="BB24" s="370"/>
      <c r="BC24" s="370"/>
      <c r="BD24" s="370"/>
      <c r="BE24" s="370"/>
      <c r="BF24" s="370"/>
      <c r="BG24" s="370"/>
      <c r="BH24" s="371"/>
    </row>
    <row r="25" spans="3:60" ht="19.5" customHeight="1" x14ac:dyDescent="0.25">
      <c r="C25" s="232"/>
      <c r="D25" s="381"/>
      <c r="E25" s="381"/>
      <c r="F25" s="381"/>
      <c r="G25" s="381"/>
      <c r="H25" s="381"/>
      <c r="I25" s="382"/>
      <c r="J25" s="232"/>
      <c r="K25" s="383"/>
      <c r="L25" s="383"/>
      <c r="M25" s="383"/>
      <c r="N25" s="383"/>
      <c r="O25" s="383"/>
      <c r="P25" s="383"/>
      <c r="AE25" s="277" t="s">
        <v>264</v>
      </c>
      <c r="AF25" s="278"/>
      <c r="AG25" s="278"/>
      <c r="AH25" s="278"/>
      <c r="AI25" s="278"/>
      <c r="AJ25" s="278"/>
      <c r="AK25" s="278"/>
      <c r="AL25" s="278"/>
      <c r="AM25" s="278"/>
      <c r="AN25" s="279"/>
      <c r="AO25" s="372">
        <f>$L38*$L41</f>
        <v>0</v>
      </c>
      <c r="AP25" s="373"/>
      <c r="AQ25" s="373"/>
      <c r="AR25" s="373"/>
      <c r="AS25" s="373"/>
      <c r="AT25" s="373"/>
      <c r="AU25" s="373"/>
      <c r="AV25" s="373"/>
      <c r="AW25" s="373"/>
      <c r="AX25" s="374"/>
      <c r="AY25" s="372">
        <f>$L38*$L41</f>
        <v>0</v>
      </c>
      <c r="AZ25" s="373"/>
      <c r="BA25" s="373"/>
      <c r="BB25" s="373"/>
      <c r="BC25" s="373"/>
      <c r="BD25" s="373"/>
      <c r="BE25" s="373"/>
      <c r="BF25" s="373"/>
      <c r="BG25" s="373"/>
      <c r="BH25" s="374"/>
    </row>
    <row r="26" spans="3:60" ht="19.5" customHeight="1" x14ac:dyDescent="0.25">
      <c r="C26" s="232" t="s">
        <v>135</v>
      </c>
      <c r="D26" s="381" t="s">
        <v>115</v>
      </c>
      <c r="E26" s="381"/>
      <c r="F26" s="381"/>
      <c r="G26" s="381"/>
      <c r="H26" s="381"/>
      <c r="I26" s="382"/>
      <c r="J26" s="232" t="s">
        <v>135</v>
      </c>
      <c r="K26" s="383" t="s">
        <v>180</v>
      </c>
      <c r="L26" s="383"/>
      <c r="M26" s="383"/>
      <c r="N26" s="383"/>
      <c r="O26" s="383"/>
      <c r="P26" s="383"/>
      <c r="AE26" s="277" t="s">
        <v>265</v>
      </c>
      <c r="AF26" s="278"/>
      <c r="AG26" s="278"/>
      <c r="AH26" s="278"/>
      <c r="AI26" s="278"/>
      <c r="AJ26" s="278"/>
      <c r="AK26" s="278"/>
      <c r="AL26" s="278"/>
      <c r="AM26" s="278"/>
      <c r="AN26" s="279"/>
      <c r="AO26" s="375">
        <f>$Q52</f>
        <v>6</v>
      </c>
      <c r="AP26" s="376"/>
      <c r="AQ26" s="376"/>
      <c r="AR26" s="376"/>
      <c r="AS26" s="376"/>
      <c r="AT26" s="376"/>
      <c r="AU26" s="376"/>
      <c r="AV26" s="376"/>
      <c r="AW26" s="376"/>
      <c r="AX26" s="377"/>
      <c r="AY26" s="375">
        <f>$Q52</f>
        <v>6</v>
      </c>
      <c r="AZ26" s="376"/>
      <c r="BA26" s="376"/>
      <c r="BB26" s="376"/>
      <c r="BC26" s="376"/>
      <c r="BD26" s="376"/>
      <c r="BE26" s="376"/>
      <c r="BF26" s="376"/>
      <c r="BG26" s="376"/>
      <c r="BH26" s="377"/>
    </row>
    <row r="27" spans="3:60" ht="19.5" customHeight="1" thickBot="1" x14ac:dyDescent="0.3">
      <c r="C27" s="232" t="s">
        <v>136</v>
      </c>
      <c r="D27" s="381" t="s">
        <v>173</v>
      </c>
      <c r="E27" s="381"/>
      <c r="F27" s="381"/>
      <c r="G27" s="381"/>
      <c r="H27" s="381"/>
      <c r="I27" s="382"/>
      <c r="J27" s="232"/>
      <c r="K27" s="383"/>
      <c r="L27" s="383"/>
      <c r="M27" s="383"/>
      <c r="N27" s="383"/>
      <c r="O27" s="383"/>
      <c r="P27" s="383"/>
      <c r="AE27" s="280" t="s">
        <v>266</v>
      </c>
      <c r="AF27" s="281"/>
      <c r="AG27" s="281"/>
      <c r="AH27" s="281"/>
      <c r="AI27" s="281"/>
      <c r="AJ27" s="281"/>
      <c r="AK27" s="281"/>
      <c r="AL27" s="281"/>
      <c r="AM27" s="281"/>
      <c r="AN27" s="282"/>
      <c r="AO27" s="378">
        <f>$Q49*$S49+$Q50*$S50+$Q51*$S51</f>
        <v>48</v>
      </c>
      <c r="AP27" s="379"/>
      <c r="AQ27" s="379"/>
      <c r="AR27" s="379"/>
      <c r="AS27" s="379"/>
      <c r="AT27" s="379"/>
      <c r="AU27" s="379"/>
      <c r="AV27" s="379"/>
      <c r="AW27" s="379"/>
      <c r="AX27" s="380"/>
      <c r="AY27" s="378">
        <f>$Q49*$S49+$Q50*$S50+$Q51*$S51</f>
        <v>48</v>
      </c>
      <c r="AZ27" s="379"/>
      <c r="BA27" s="379"/>
      <c r="BB27" s="379"/>
      <c r="BC27" s="379"/>
      <c r="BD27" s="379"/>
      <c r="BE27" s="379"/>
      <c r="BF27" s="379"/>
      <c r="BG27" s="379"/>
      <c r="BH27" s="380"/>
    </row>
    <row r="28" spans="3:60" ht="19.5" customHeight="1" thickTop="1" x14ac:dyDescent="0.25">
      <c r="C28" s="232" t="s">
        <v>138</v>
      </c>
      <c r="D28" s="381" t="s">
        <v>174</v>
      </c>
      <c r="E28" s="381"/>
      <c r="F28" s="381"/>
      <c r="G28" s="381"/>
      <c r="H28" s="381"/>
      <c r="I28" s="382"/>
      <c r="J28" s="232"/>
      <c r="K28" s="383"/>
      <c r="L28" s="383"/>
      <c r="M28" s="383"/>
      <c r="N28" s="383"/>
      <c r="O28" s="383"/>
      <c r="P28" s="383"/>
      <c r="AE28" s="283" t="s">
        <v>267</v>
      </c>
      <c r="AF28" s="284"/>
      <c r="AG28" s="284"/>
      <c r="AH28" s="284"/>
      <c r="AI28" s="284"/>
      <c r="AJ28" s="284"/>
      <c r="AK28" s="284"/>
      <c r="AL28" s="284"/>
      <c r="AM28" s="284"/>
      <c r="AN28" s="285"/>
      <c r="AO28" s="369">
        <f>IF($M$46="",0,(($L$36/$M$45*($Q49*$S49+$Q50*$S50+$Q51*$S51))*AO25))</f>
        <v>0</v>
      </c>
      <c r="AP28" s="370"/>
      <c r="AQ28" s="370"/>
      <c r="AR28" s="370"/>
      <c r="AS28" s="370"/>
      <c r="AT28" s="370"/>
      <c r="AU28" s="370"/>
      <c r="AV28" s="370"/>
      <c r="AW28" s="370"/>
      <c r="AX28" s="371"/>
      <c r="AY28" s="369">
        <f>IF($M$46="",0,(($L$37/$M$45*($Q49*$S49+$Q50*$S50+$Q51*$S51))*AY25))</f>
        <v>0</v>
      </c>
      <c r="AZ28" s="370"/>
      <c r="BA28" s="370"/>
      <c r="BB28" s="370"/>
      <c r="BC28" s="370"/>
      <c r="BD28" s="370"/>
      <c r="BE28" s="370"/>
      <c r="BF28" s="370"/>
      <c r="BG28" s="370"/>
      <c r="BH28" s="371"/>
    </row>
    <row r="29" spans="3:60" ht="19.5" customHeight="1" x14ac:dyDescent="0.25">
      <c r="C29" s="268"/>
      <c r="D29" s="381"/>
      <c r="E29" s="381"/>
      <c r="F29" s="381"/>
      <c r="G29" s="381"/>
      <c r="H29" s="381"/>
      <c r="I29" s="382"/>
      <c r="J29" s="232"/>
      <c r="K29" s="383"/>
      <c r="L29" s="383"/>
      <c r="M29" s="383"/>
      <c r="N29" s="383"/>
      <c r="O29" s="383"/>
      <c r="P29" s="383"/>
      <c r="AE29" s="277" t="s">
        <v>268</v>
      </c>
      <c r="AF29" s="278"/>
      <c r="AG29" s="278"/>
      <c r="AH29" s="278"/>
      <c r="AI29" s="278"/>
      <c r="AJ29" s="278"/>
      <c r="AK29" s="278"/>
      <c r="AL29" s="278"/>
      <c r="AM29" s="278"/>
      <c r="AN29" s="279"/>
      <c r="AO29" s="372">
        <f>$L38*$L42</f>
        <v>9.8000000000000007</v>
      </c>
      <c r="AP29" s="373"/>
      <c r="AQ29" s="373"/>
      <c r="AR29" s="373"/>
      <c r="AS29" s="373"/>
      <c r="AT29" s="373"/>
      <c r="AU29" s="373"/>
      <c r="AV29" s="373"/>
      <c r="AW29" s="373"/>
      <c r="AX29" s="374"/>
      <c r="AY29" s="372">
        <f>$L38*$L42</f>
        <v>9.8000000000000007</v>
      </c>
      <c r="AZ29" s="373"/>
      <c r="BA29" s="373"/>
      <c r="BB29" s="373"/>
      <c r="BC29" s="373"/>
      <c r="BD29" s="373"/>
      <c r="BE29" s="373"/>
      <c r="BF29" s="373"/>
      <c r="BG29" s="373"/>
      <c r="BH29" s="374"/>
    </row>
    <row r="30" spans="3:60" ht="19.5" customHeight="1" x14ac:dyDescent="0.25">
      <c r="C30" s="268"/>
      <c r="D30" s="381"/>
      <c r="E30" s="381"/>
      <c r="F30" s="381"/>
      <c r="G30" s="381"/>
      <c r="H30" s="381"/>
      <c r="I30" s="382"/>
      <c r="J30" s="232"/>
      <c r="K30" s="383"/>
      <c r="L30" s="383"/>
      <c r="M30" s="383"/>
      <c r="N30" s="383"/>
      <c r="O30" s="383"/>
      <c r="P30" s="383"/>
      <c r="AE30" s="277" t="s">
        <v>269</v>
      </c>
      <c r="AF30" s="278"/>
      <c r="AG30" s="278"/>
      <c r="AH30" s="278"/>
      <c r="AI30" s="278"/>
      <c r="AJ30" s="278"/>
      <c r="AK30" s="278"/>
      <c r="AL30" s="278"/>
      <c r="AM30" s="278"/>
      <c r="AN30" s="279"/>
      <c r="AO30" s="375">
        <f>$U52</f>
        <v>6</v>
      </c>
      <c r="AP30" s="376"/>
      <c r="AQ30" s="376"/>
      <c r="AR30" s="376"/>
      <c r="AS30" s="376"/>
      <c r="AT30" s="376"/>
      <c r="AU30" s="376"/>
      <c r="AV30" s="376"/>
      <c r="AW30" s="376"/>
      <c r="AX30" s="377"/>
      <c r="AY30" s="375">
        <f>$U52</f>
        <v>6</v>
      </c>
      <c r="AZ30" s="376"/>
      <c r="BA30" s="376"/>
      <c r="BB30" s="376"/>
      <c r="BC30" s="376"/>
      <c r="BD30" s="376"/>
      <c r="BE30" s="376"/>
      <c r="BF30" s="376"/>
      <c r="BG30" s="376"/>
      <c r="BH30" s="377"/>
    </row>
    <row r="31" spans="3:60" ht="19.5" customHeight="1" thickBot="1" x14ac:dyDescent="0.3">
      <c r="C31" s="268"/>
      <c r="D31" s="270"/>
      <c r="E31" s="270"/>
      <c r="F31" s="270"/>
      <c r="G31" s="270"/>
      <c r="H31" s="270"/>
      <c r="I31" s="271"/>
      <c r="J31" s="232" t="s">
        <v>136</v>
      </c>
      <c r="K31" s="383" t="s">
        <v>179</v>
      </c>
      <c r="L31" s="383"/>
      <c r="M31" s="383"/>
      <c r="N31" s="383"/>
      <c r="O31" s="383"/>
      <c r="P31" s="383"/>
      <c r="AE31" s="280" t="s">
        <v>270</v>
      </c>
      <c r="AF31" s="281"/>
      <c r="AG31" s="281"/>
      <c r="AH31" s="281"/>
      <c r="AI31" s="281"/>
      <c r="AJ31" s="281"/>
      <c r="AK31" s="281"/>
      <c r="AL31" s="281"/>
      <c r="AM31" s="281"/>
      <c r="AN31" s="282"/>
      <c r="AO31" s="378">
        <f>$U49*$W49+$U50*$W50+$U51*$W51</f>
        <v>48</v>
      </c>
      <c r="AP31" s="379"/>
      <c r="AQ31" s="379"/>
      <c r="AR31" s="379"/>
      <c r="AS31" s="379"/>
      <c r="AT31" s="379"/>
      <c r="AU31" s="379"/>
      <c r="AV31" s="379"/>
      <c r="AW31" s="379"/>
      <c r="AX31" s="380"/>
      <c r="AY31" s="378">
        <f>$U49*$W49+$U50*$W50+$U51*$W51</f>
        <v>48</v>
      </c>
      <c r="AZ31" s="379"/>
      <c r="BA31" s="379"/>
      <c r="BB31" s="379"/>
      <c r="BC31" s="379"/>
      <c r="BD31" s="379"/>
      <c r="BE31" s="379"/>
      <c r="BF31" s="379"/>
      <c r="BG31" s="379"/>
      <c r="BH31" s="380"/>
    </row>
    <row r="32" spans="3:60" ht="19.5" customHeight="1" thickTop="1" thickBot="1" x14ac:dyDescent="0.3">
      <c r="C32" s="268"/>
      <c r="D32" s="270"/>
      <c r="E32" s="270"/>
      <c r="F32" s="270"/>
      <c r="G32" s="270"/>
      <c r="H32" s="270"/>
      <c r="I32" s="271"/>
      <c r="J32" s="232"/>
      <c r="K32" s="383"/>
      <c r="L32" s="383"/>
      <c r="M32" s="383"/>
      <c r="N32" s="383"/>
      <c r="O32" s="383"/>
      <c r="P32" s="383"/>
      <c r="AE32" s="286" t="s">
        <v>271</v>
      </c>
      <c r="AF32" s="287"/>
      <c r="AG32" s="287"/>
      <c r="AH32" s="287"/>
      <c r="AI32" s="287"/>
      <c r="AJ32" s="287"/>
      <c r="AK32" s="287"/>
      <c r="AL32" s="287"/>
      <c r="AM32" s="287"/>
      <c r="AN32" s="288"/>
      <c r="AO32" s="392">
        <f>IF($M$46="",0,(($L$36/$M$45*($U49*$W49+$U50*$W50+$U51*$W51))*AO29))</f>
        <v>1705.2</v>
      </c>
      <c r="AP32" s="393"/>
      <c r="AQ32" s="393"/>
      <c r="AR32" s="393"/>
      <c r="AS32" s="393"/>
      <c r="AT32" s="393"/>
      <c r="AU32" s="393"/>
      <c r="AV32" s="393"/>
      <c r="AW32" s="393"/>
      <c r="AX32" s="394"/>
      <c r="AY32" s="392">
        <f>IF($M$46="",0,(($L$37/$M$45*($U49*$W49+$U50*$W50+$U51*$W51))*AY29))</f>
        <v>2293.2000000000003</v>
      </c>
      <c r="AZ32" s="393"/>
      <c r="BA32" s="393"/>
      <c r="BB32" s="393"/>
      <c r="BC32" s="393"/>
      <c r="BD32" s="393"/>
      <c r="BE32" s="393"/>
      <c r="BF32" s="393"/>
      <c r="BG32" s="393"/>
      <c r="BH32" s="394"/>
    </row>
    <row r="33" spans="3:60" ht="19.5" customHeight="1" thickTop="1" x14ac:dyDescent="0.25">
      <c r="E33" s="268"/>
      <c r="F33" s="268"/>
      <c r="G33" s="268"/>
      <c r="H33" s="268"/>
      <c r="I33" s="270"/>
      <c r="J33" s="224"/>
      <c r="K33" s="225"/>
      <c r="L33" s="225"/>
      <c r="M33" s="225"/>
      <c r="N33" s="225"/>
      <c r="O33" s="225"/>
      <c r="P33" s="225"/>
      <c r="AE33" s="283" t="s">
        <v>272</v>
      </c>
      <c r="AF33" s="284"/>
      <c r="AG33" s="284"/>
      <c r="AH33" s="284"/>
      <c r="AI33" s="284"/>
      <c r="AJ33" s="284"/>
      <c r="AK33" s="284"/>
      <c r="AL33" s="284"/>
      <c r="AM33" s="284"/>
      <c r="AN33" s="285"/>
      <c r="AO33" s="369">
        <f>AO16+AO20+AO24+AO28+AO32</f>
        <v>14920.500000000002</v>
      </c>
      <c r="AP33" s="370"/>
      <c r="AQ33" s="370"/>
      <c r="AR33" s="370"/>
      <c r="AS33" s="370"/>
      <c r="AT33" s="370"/>
      <c r="AU33" s="370"/>
      <c r="AV33" s="370"/>
      <c r="AW33" s="370"/>
      <c r="AX33" s="371"/>
      <c r="AY33" s="369">
        <f>AY16+AY20+AY24+AY28+AY32</f>
        <v>20065.500000000004</v>
      </c>
      <c r="AZ33" s="370"/>
      <c r="BA33" s="370"/>
      <c r="BB33" s="370"/>
      <c r="BC33" s="370"/>
      <c r="BD33" s="370"/>
      <c r="BE33" s="370"/>
      <c r="BF33" s="370"/>
      <c r="BG33" s="370"/>
      <c r="BH33" s="371"/>
    </row>
    <row r="34" spans="3:60" ht="19.5" customHeight="1" x14ac:dyDescent="0.25">
      <c r="C34" s="261" t="s">
        <v>281</v>
      </c>
      <c r="D34" s="265"/>
      <c r="E34" s="265"/>
      <c r="F34" s="265"/>
      <c r="G34" s="265"/>
      <c r="H34" s="265"/>
      <c r="I34" s="265"/>
      <c r="J34" s="268"/>
      <c r="K34" s="268"/>
      <c r="L34" s="268"/>
      <c r="M34" s="268"/>
      <c r="N34" s="268"/>
      <c r="O34" s="268"/>
      <c r="P34" s="268"/>
      <c r="AE34" s="289" t="s">
        <v>273</v>
      </c>
      <c r="AF34" s="290"/>
      <c r="AG34" s="290"/>
      <c r="AH34" s="290"/>
      <c r="AI34" s="290"/>
      <c r="AJ34" s="290"/>
      <c r="AK34" s="290"/>
      <c r="AL34" s="290"/>
      <c r="AM34" s="290"/>
      <c r="AN34" s="291"/>
      <c r="AO34" s="407">
        <f>AO33*13</f>
        <v>193966.50000000003</v>
      </c>
      <c r="AP34" s="408"/>
      <c r="AQ34" s="408"/>
      <c r="AR34" s="408"/>
      <c r="AS34" s="408"/>
      <c r="AT34" s="408"/>
      <c r="AU34" s="408"/>
      <c r="AV34" s="408"/>
      <c r="AW34" s="408"/>
      <c r="AX34" s="409"/>
      <c r="AY34" s="407">
        <f>AY33*13</f>
        <v>260851.50000000006</v>
      </c>
      <c r="AZ34" s="408"/>
      <c r="BA34" s="408"/>
      <c r="BB34" s="408"/>
      <c r="BC34" s="408"/>
      <c r="BD34" s="408"/>
      <c r="BE34" s="408"/>
      <c r="BF34" s="408"/>
      <c r="BG34" s="408"/>
      <c r="BH34" s="409"/>
    </row>
    <row r="35" spans="3:60" ht="19.5" customHeight="1" thickBot="1" x14ac:dyDescent="0.3">
      <c r="C35" s="268"/>
      <c r="D35" s="268"/>
      <c r="E35" s="268"/>
      <c r="F35" s="268"/>
      <c r="G35" s="268"/>
      <c r="H35" s="268"/>
      <c r="I35" s="268"/>
      <c r="J35" s="268"/>
      <c r="K35" s="268"/>
      <c r="L35" s="268"/>
      <c r="M35" s="268"/>
      <c r="N35" s="268"/>
      <c r="O35" s="268"/>
      <c r="P35" s="268"/>
      <c r="AE35" s="292" t="s">
        <v>274</v>
      </c>
      <c r="AF35" s="293"/>
      <c r="AG35" s="293"/>
      <c r="AH35" s="293"/>
      <c r="AI35" s="293"/>
      <c r="AJ35" s="293"/>
      <c r="AK35" s="293"/>
      <c r="AL35" s="293"/>
      <c r="AM35" s="293"/>
      <c r="AN35" s="294"/>
      <c r="AO35" s="395">
        <f>AO34*4</f>
        <v>775866.00000000012</v>
      </c>
      <c r="AP35" s="396"/>
      <c r="AQ35" s="396"/>
      <c r="AR35" s="396"/>
      <c r="AS35" s="396"/>
      <c r="AT35" s="396"/>
      <c r="AU35" s="396"/>
      <c r="AV35" s="396"/>
      <c r="AW35" s="396"/>
      <c r="AX35" s="397"/>
      <c r="AY35" s="395">
        <f>AY34*4</f>
        <v>1043406.0000000002</v>
      </c>
      <c r="AZ35" s="396"/>
      <c r="BA35" s="396"/>
      <c r="BB35" s="396"/>
      <c r="BC35" s="396"/>
      <c r="BD35" s="396"/>
      <c r="BE35" s="396"/>
      <c r="BF35" s="396"/>
      <c r="BG35" s="396"/>
      <c r="BH35" s="397"/>
    </row>
    <row r="36" spans="3:60" ht="19.5" customHeight="1" x14ac:dyDescent="0.25">
      <c r="C36" s="443" t="s">
        <v>279</v>
      </c>
      <c r="D36" s="444"/>
      <c r="E36" s="444"/>
      <c r="F36" s="444"/>
      <c r="G36" s="444"/>
      <c r="H36" s="444"/>
      <c r="I36" s="444"/>
      <c r="J36" s="444"/>
      <c r="K36" s="445"/>
      <c r="L36" s="452">
        <f>Schichtplanrechner!$K$18</f>
        <v>29</v>
      </c>
      <c r="M36" s="453"/>
      <c r="N36" s="454"/>
      <c r="O36" s="268"/>
    </row>
    <row r="37" spans="3:60" ht="19.5" customHeight="1" x14ac:dyDescent="0.25">
      <c r="C37" s="455" t="s">
        <v>280</v>
      </c>
      <c r="D37" s="456"/>
      <c r="E37" s="456"/>
      <c r="F37" s="456"/>
      <c r="G37" s="456"/>
      <c r="H37" s="456"/>
      <c r="I37" s="456"/>
      <c r="J37" s="456"/>
      <c r="K37" s="457"/>
      <c r="L37" s="458">
        <f>Schichtplanrechner!$P$17</f>
        <v>39</v>
      </c>
      <c r="M37" s="459"/>
      <c r="N37" s="460"/>
      <c r="O37" s="268"/>
    </row>
    <row r="38" spans="3:60" ht="19.5" customHeight="1" x14ac:dyDescent="0.25">
      <c r="C38" s="386" t="s">
        <v>246</v>
      </c>
      <c r="D38" s="387"/>
      <c r="E38" s="387"/>
      <c r="F38" s="387"/>
      <c r="G38" s="387"/>
      <c r="H38" s="387"/>
      <c r="I38" s="387"/>
      <c r="J38" s="387"/>
      <c r="K38" s="388"/>
      <c r="L38" s="389">
        <f>Schichtplanrechner!$P$23</f>
        <v>9.8000000000000007</v>
      </c>
      <c r="M38" s="390"/>
      <c r="N38" s="391"/>
      <c r="O38" s="268"/>
    </row>
    <row r="39" spans="3:60" ht="19.5" customHeight="1" x14ac:dyDescent="0.25">
      <c r="C39" s="386" t="s">
        <v>247</v>
      </c>
      <c r="D39" s="387"/>
      <c r="E39" s="387"/>
      <c r="F39" s="387"/>
      <c r="G39" s="387"/>
      <c r="H39" s="387"/>
      <c r="I39" s="387"/>
      <c r="J39" s="387"/>
      <c r="K39" s="388"/>
      <c r="L39" s="404">
        <f>Schichtplanrechner!$P$24</f>
        <v>0</v>
      </c>
      <c r="M39" s="405"/>
      <c r="N39" s="406"/>
      <c r="O39" s="268"/>
    </row>
    <row r="40" spans="3:60" ht="19.5" customHeight="1" x14ac:dyDescent="0.25">
      <c r="C40" s="386" t="s">
        <v>248</v>
      </c>
      <c r="D40" s="387"/>
      <c r="E40" s="387"/>
      <c r="F40" s="387"/>
      <c r="G40" s="387"/>
      <c r="H40" s="387"/>
      <c r="I40" s="387"/>
      <c r="J40" s="387"/>
      <c r="K40" s="388"/>
      <c r="L40" s="404">
        <f>Schichtplanrechner!$P$25</f>
        <v>0.5</v>
      </c>
      <c r="M40" s="405"/>
      <c r="N40" s="406"/>
      <c r="O40" s="268"/>
    </row>
    <row r="41" spans="3:60" ht="19.5" customHeight="1" x14ac:dyDescent="0.25">
      <c r="C41" s="386" t="s">
        <v>249</v>
      </c>
      <c r="D41" s="387"/>
      <c r="E41" s="387"/>
      <c r="F41" s="387"/>
      <c r="G41" s="387"/>
      <c r="H41" s="387"/>
      <c r="I41" s="387"/>
      <c r="J41" s="387"/>
      <c r="K41" s="388"/>
      <c r="L41" s="404">
        <f>Schichtplanrechner!$P$26</f>
        <v>0</v>
      </c>
      <c r="M41" s="405"/>
      <c r="N41" s="406"/>
    </row>
    <row r="42" spans="3:60" ht="19.5" customHeight="1" thickBot="1" x14ac:dyDescent="0.3">
      <c r="C42" s="398" t="s">
        <v>250</v>
      </c>
      <c r="D42" s="399"/>
      <c r="E42" s="399"/>
      <c r="F42" s="399"/>
      <c r="G42" s="399"/>
      <c r="H42" s="399"/>
      <c r="I42" s="399"/>
      <c r="J42" s="399"/>
      <c r="K42" s="400"/>
      <c r="L42" s="401">
        <f>Schichtplanrechner!$P$27</f>
        <v>1</v>
      </c>
      <c r="M42" s="402"/>
      <c r="N42" s="403"/>
    </row>
    <row r="43" spans="3:60" ht="19.5" customHeight="1" x14ac:dyDescent="0.25"/>
    <row r="44" spans="3:60" ht="19.5" customHeight="1" thickBot="1" x14ac:dyDescent="0.3">
      <c r="C44" s="245"/>
      <c r="D44" s="8"/>
      <c r="E44" s="8"/>
      <c r="F44" s="8"/>
      <c r="G44" s="8"/>
      <c r="H44" s="8"/>
      <c r="I44" s="8"/>
    </row>
    <row r="45" spans="3:60" ht="19.5" customHeight="1" x14ac:dyDescent="0.25">
      <c r="C45" s="443" t="s">
        <v>244</v>
      </c>
      <c r="D45" s="444"/>
      <c r="E45" s="444"/>
      <c r="F45" s="444"/>
      <c r="G45" s="444"/>
      <c r="H45" s="444"/>
      <c r="I45" s="444"/>
      <c r="J45" s="444"/>
      <c r="K45" s="444"/>
      <c r="L45" s="445"/>
      <c r="M45" s="449">
        <f>I18</f>
        <v>8</v>
      </c>
      <c r="N45" s="450"/>
      <c r="O45" s="450"/>
      <c r="P45" s="450"/>
      <c r="Q45" s="450"/>
      <c r="R45" s="450"/>
      <c r="S45" s="450"/>
      <c r="T45" s="450"/>
      <c r="U45" s="450"/>
      <c r="V45" s="450"/>
      <c r="W45" s="450"/>
      <c r="X45" s="451"/>
    </row>
    <row r="46" spans="3:60" ht="19.5" customHeight="1" x14ac:dyDescent="0.25">
      <c r="C46" s="386" t="s">
        <v>251</v>
      </c>
      <c r="D46" s="387"/>
      <c r="E46" s="387"/>
      <c r="F46" s="387"/>
      <c r="G46" s="387"/>
      <c r="H46" s="387"/>
      <c r="I46" s="387"/>
      <c r="J46" s="387"/>
      <c r="K46" s="387"/>
      <c r="L46" s="388"/>
      <c r="M46" s="414">
        <f>I16</f>
        <v>42</v>
      </c>
      <c r="N46" s="415"/>
      <c r="O46" s="415"/>
      <c r="P46" s="415"/>
      <c r="Q46" s="415"/>
      <c r="R46" s="415"/>
      <c r="S46" s="415"/>
      <c r="T46" s="415"/>
      <c r="U46" s="415"/>
      <c r="V46" s="415"/>
      <c r="W46" s="415"/>
      <c r="X46" s="416"/>
    </row>
    <row r="47" spans="3:60" ht="20.25" customHeight="1" thickBot="1" x14ac:dyDescent="0.3">
      <c r="C47" s="417" t="s">
        <v>283</v>
      </c>
      <c r="D47" s="418"/>
      <c r="E47" s="418"/>
      <c r="F47" s="418"/>
      <c r="G47" s="418"/>
      <c r="H47" s="418"/>
      <c r="I47" s="418"/>
      <c r="J47" s="418"/>
      <c r="K47" s="418"/>
      <c r="L47" s="419"/>
      <c r="M47" s="446" t="s">
        <v>252</v>
      </c>
      <c r="N47" s="447"/>
      <c r="O47" s="447"/>
      <c r="P47" s="448"/>
      <c r="Q47" s="446" t="s">
        <v>32</v>
      </c>
      <c r="R47" s="447"/>
      <c r="S47" s="447"/>
      <c r="T47" s="448"/>
      <c r="U47" s="446" t="s">
        <v>33</v>
      </c>
      <c r="V47" s="447"/>
      <c r="W47" s="447"/>
      <c r="X47" s="448"/>
    </row>
    <row r="48" spans="3:60" ht="20.25" customHeight="1" thickBot="1" x14ac:dyDescent="0.3">
      <c r="C48" s="424"/>
      <c r="D48" s="425"/>
      <c r="E48" s="425"/>
      <c r="F48" s="425"/>
      <c r="G48" s="425"/>
      <c r="H48" s="425"/>
      <c r="I48" s="425"/>
      <c r="J48" s="425"/>
      <c r="K48" s="425"/>
      <c r="L48" s="426"/>
      <c r="M48" s="420" t="s">
        <v>253</v>
      </c>
      <c r="N48" s="421"/>
      <c r="O48" s="422" t="s">
        <v>254</v>
      </c>
      <c r="P48" s="423"/>
      <c r="Q48" s="420" t="s">
        <v>253</v>
      </c>
      <c r="R48" s="421"/>
      <c r="S48" s="422" t="s">
        <v>254</v>
      </c>
      <c r="T48" s="423"/>
      <c r="U48" s="420" t="s">
        <v>253</v>
      </c>
      <c r="V48" s="421"/>
      <c r="W48" s="422" t="s">
        <v>254</v>
      </c>
      <c r="X48" s="423"/>
    </row>
    <row r="49" spans="2:50" ht="20.25" customHeight="1" x14ac:dyDescent="0.25">
      <c r="C49" s="427" t="s">
        <v>0</v>
      </c>
      <c r="D49" s="428"/>
      <c r="E49" s="428"/>
      <c r="F49" s="428"/>
      <c r="G49" s="428"/>
      <c r="H49" s="428"/>
      <c r="I49" s="428"/>
      <c r="J49" s="428"/>
      <c r="K49" s="428"/>
      <c r="L49" s="429"/>
      <c r="M49" s="410">
        <v>5</v>
      </c>
      <c r="N49" s="411"/>
      <c r="O49" s="412">
        <v>8</v>
      </c>
      <c r="P49" s="413"/>
      <c r="Q49" s="410">
        <v>2</v>
      </c>
      <c r="R49" s="411"/>
      <c r="S49" s="412">
        <v>8</v>
      </c>
      <c r="T49" s="413"/>
      <c r="U49" s="410">
        <v>2</v>
      </c>
      <c r="V49" s="411"/>
      <c r="W49" s="412">
        <v>8</v>
      </c>
      <c r="X49" s="413"/>
    </row>
    <row r="50" spans="2:50" ht="20.25" customHeight="1" x14ac:dyDescent="0.25">
      <c r="C50" s="386" t="s">
        <v>1</v>
      </c>
      <c r="D50" s="387"/>
      <c r="E50" s="387"/>
      <c r="F50" s="387"/>
      <c r="G50" s="387"/>
      <c r="H50" s="387"/>
      <c r="I50" s="387"/>
      <c r="J50" s="387"/>
      <c r="K50" s="387"/>
      <c r="L50" s="388"/>
      <c r="M50" s="474">
        <v>5</v>
      </c>
      <c r="N50" s="475"/>
      <c r="O50" s="484">
        <v>8</v>
      </c>
      <c r="P50" s="485"/>
      <c r="Q50" s="474">
        <v>2</v>
      </c>
      <c r="R50" s="475"/>
      <c r="S50" s="484">
        <v>8</v>
      </c>
      <c r="T50" s="485"/>
      <c r="U50" s="474">
        <v>2</v>
      </c>
      <c r="V50" s="475"/>
      <c r="W50" s="484">
        <v>8</v>
      </c>
      <c r="X50" s="485"/>
    </row>
    <row r="51" spans="2:50" ht="20.25" customHeight="1" thickBot="1" x14ac:dyDescent="0.3">
      <c r="C51" s="398" t="s">
        <v>2</v>
      </c>
      <c r="D51" s="399"/>
      <c r="E51" s="399"/>
      <c r="F51" s="399"/>
      <c r="G51" s="399"/>
      <c r="H51" s="399"/>
      <c r="I51" s="399"/>
      <c r="J51" s="399"/>
      <c r="K51" s="399"/>
      <c r="L51" s="400"/>
      <c r="M51" s="464">
        <v>5</v>
      </c>
      <c r="N51" s="465"/>
      <c r="O51" s="462">
        <v>8</v>
      </c>
      <c r="P51" s="463"/>
      <c r="Q51" s="464">
        <v>2</v>
      </c>
      <c r="R51" s="465"/>
      <c r="S51" s="462">
        <v>8</v>
      </c>
      <c r="T51" s="463"/>
      <c r="U51" s="464">
        <v>2</v>
      </c>
      <c r="V51" s="465"/>
      <c r="W51" s="462">
        <v>8</v>
      </c>
      <c r="X51" s="463"/>
    </row>
    <row r="52" spans="2:50" ht="20.25" customHeight="1" thickBot="1" x14ac:dyDescent="0.3">
      <c r="C52" s="438" t="s">
        <v>275</v>
      </c>
      <c r="D52" s="439"/>
      <c r="E52" s="439"/>
      <c r="F52" s="439"/>
      <c r="G52" s="439"/>
      <c r="H52" s="439"/>
      <c r="I52" s="439"/>
      <c r="J52" s="439"/>
      <c r="K52" s="439"/>
      <c r="L52" s="440"/>
      <c r="M52" s="441">
        <f>SUM(M49:N51)</f>
        <v>15</v>
      </c>
      <c r="N52" s="442"/>
      <c r="O52" s="432">
        <f>SUM(O49:P51)</f>
        <v>24</v>
      </c>
      <c r="P52" s="466"/>
      <c r="Q52" s="441">
        <f>SUM(Q49:R51)</f>
        <v>6</v>
      </c>
      <c r="R52" s="442"/>
      <c r="S52" s="432">
        <f>SUM(S49:T51)</f>
        <v>24</v>
      </c>
      <c r="T52" s="466"/>
      <c r="U52" s="441">
        <f>SUM(U49:V51)</f>
        <v>6</v>
      </c>
      <c r="V52" s="442"/>
      <c r="W52" s="432">
        <f>SUM(W49:X51)</f>
        <v>24</v>
      </c>
      <c r="X52" s="466"/>
    </row>
    <row r="53" spans="2:50" ht="20.25" customHeight="1"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row>
    <row r="54" spans="2:50" ht="20.25" customHeight="1"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row>
    <row r="55" spans="2:50" ht="20.25" customHeight="1"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row>
    <row r="56" spans="2:50" ht="20.25" customHeight="1"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row>
    <row r="57" spans="2:50" ht="20.25" customHeight="1"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row>
    <row r="58" spans="2:50" ht="20.25" customHeight="1"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row>
    <row r="59" spans="2:50" ht="20.25" customHeight="1"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row>
    <row r="60" spans="2:50" ht="20.25" customHeight="1"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row>
    <row r="61" spans="2:50" x14ac:dyDescent="0.25">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row>
    <row r="62" spans="2:50" x14ac:dyDescent="0.25">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row>
    <row r="63" spans="2:50" x14ac:dyDescent="0.25">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row>
    <row r="64" spans="2:50" x14ac:dyDescent="0.25">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row>
    <row r="65" spans="2:50" x14ac:dyDescent="0.25">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row>
    <row r="66" spans="2:50" x14ac:dyDescent="0.25">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row>
    <row r="67" spans="2:50" x14ac:dyDescent="0.25">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row>
    <row r="68" spans="2:50" x14ac:dyDescent="0.25">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row>
    <row r="69" spans="2:50" x14ac:dyDescent="0.25">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row>
    <row r="70" spans="2:50" x14ac:dyDescent="0.25">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row>
    <row r="71" spans="2:50" x14ac:dyDescent="0.25">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row>
    <row r="72" spans="2:50" x14ac:dyDescent="0.25">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row>
  </sheetData>
  <customSheetViews>
    <customSheetView guid="{585B02F6-D04E-40B0-9C3D-EA9FC2F8BE0E}" scale="85" showGridLines="0" fitToPage="1" topLeftCell="A16">
      <selection activeCell="BN11" sqref="BN11"/>
      <pageMargins left="0.70866141732283472" right="0.70866141732283472" top="0.78740157480314965" bottom="0.78740157480314965" header="0.31496062992125984" footer="0.31496062992125984"/>
      <pageSetup paperSize="9" scale="51" orientation="landscape" r:id="rId1"/>
      <headerFooter alignWithMargins="0">
        <oddHeader>&amp;LAlternative I: VZ-MA = 8 h + TZ-MA = 6 h</oddHeader>
      </headerFooter>
    </customSheetView>
    <customSheetView guid="{A3C78327-8DE4-4FA3-9639-BE4895212F26}" scale="85" showPageBreaks="1" showGridLines="0" fitToPage="1" printArea="1" topLeftCell="A16">
      <selection activeCell="BN11" sqref="BN11"/>
      <pageMargins left="0.70866141732283472" right="0.70866141732283472" top="0.78740157480314965" bottom="0.78740157480314965" header="0.31496062992125984" footer="0.31496062992125984"/>
      <pageSetup paperSize="9" scale="51" orientation="landscape" r:id="rId2"/>
      <headerFooter alignWithMargins="0">
        <oddHeader>&amp;LAlternative I: VZ-MA = 8 h + TZ-MA = 6 h</oddHeader>
      </headerFooter>
    </customSheetView>
  </customSheetViews>
  <mergeCells count="117">
    <mergeCell ref="AO18:AX18"/>
    <mergeCell ref="AY18:BH18"/>
    <mergeCell ref="AO19:AX19"/>
    <mergeCell ref="AY19:BH19"/>
    <mergeCell ref="C20:I20"/>
    <mergeCell ref="J20:P20"/>
    <mergeCell ref="AO20:AX20"/>
    <mergeCell ref="AY20:BH20"/>
    <mergeCell ref="AS3:AY3"/>
    <mergeCell ref="AZ3:BF3"/>
    <mergeCell ref="C3:I3"/>
    <mergeCell ref="J3:P3"/>
    <mergeCell ref="Q3:W3"/>
    <mergeCell ref="X3:AD3"/>
    <mergeCell ref="AE3:AK3"/>
    <mergeCell ref="AL3:AR3"/>
    <mergeCell ref="C16:H16"/>
    <mergeCell ref="AO16:AX16"/>
    <mergeCell ref="AY16:BH16"/>
    <mergeCell ref="AO17:AX17"/>
    <mergeCell ref="AY17:BH17"/>
    <mergeCell ref="AO21:AX21"/>
    <mergeCell ref="AY21:BH21"/>
    <mergeCell ref="D22:I23"/>
    <mergeCell ref="AO22:AX22"/>
    <mergeCell ref="AY22:BH22"/>
    <mergeCell ref="AO23:AX23"/>
    <mergeCell ref="AY23:BH23"/>
    <mergeCell ref="AO24:AX24"/>
    <mergeCell ref="AY24:BH24"/>
    <mergeCell ref="K22:P23"/>
    <mergeCell ref="D24:I25"/>
    <mergeCell ref="D27:I27"/>
    <mergeCell ref="D28:I30"/>
    <mergeCell ref="K31:P32"/>
    <mergeCell ref="AO25:AX25"/>
    <mergeCell ref="AY25:BH25"/>
    <mergeCell ref="AO26:AX26"/>
    <mergeCell ref="AY26:BH26"/>
    <mergeCell ref="AO27:AX27"/>
    <mergeCell ref="AY27:BH27"/>
    <mergeCell ref="AO28:AX28"/>
    <mergeCell ref="AY28:BH28"/>
    <mergeCell ref="K24:P25"/>
    <mergeCell ref="D26:I26"/>
    <mergeCell ref="AO29:AX29"/>
    <mergeCell ref="AY29:BH29"/>
    <mergeCell ref="AO30:AX30"/>
    <mergeCell ref="AY30:BH30"/>
    <mergeCell ref="AO31:AX31"/>
    <mergeCell ref="AY31:BH31"/>
    <mergeCell ref="AO32:AX32"/>
    <mergeCell ref="AY32:BH32"/>
    <mergeCell ref="K26:P30"/>
    <mergeCell ref="C36:K36"/>
    <mergeCell ref="L36:N36"/>
    <mergeCell ref="C37:K37"/>
    <mergeCell ref="L37:N37"/>
    <mergeCell ref="C38:K38"/>
    <mergeCell ref="L38:N38"/>
    <mergeCell ref="AO33:AX33"/>
    <mergeCell ref="AY33:BH33"/>
    <mergeCell ref="AO34:AX34"/>
    <mergeCell ref="AY34:BH34"/>
    <mergeCell ref="AO35:AX35"/>
    <mergeCell ref="AY35:BH35"/>
    <mergeCell ref="C42:K42"/>
    <mergeCell ref="L42:N42"/>
    <mergeCell ref="C45:L45"/>
    <mergeCell ref="M45:X45"/>
    <mergeCell ref="C46:L46"/>
    <mergeCell ref="M46:X46"/>
    <mergeCell ref="C39:K39"/>
    <mergeCell ref="L39:N39"/>
    <mergeCell ref="C40:K40"/>
    <mergeCell ref="L40:N40"/>
    <mergeCell ref="C41:K41"/>
    <mergeCell ref="L41:N41"/>
    <mergeCell ref="C47:L47"/>
    <mergeCell ref="M47:P47"/>
    <mergeCell ref="Q47:T47"/>
    <mergeCell ref="U47:X47"/>
    <mergeCell ref="C48:L48"/>
    <mergeCell ref="M48:N48"/>
    <mergeCell ref="O48:P48"/>
    <mergeCell ref="Q48:R48"/>
    <mergeCell ref="S48:T48"/>
    <mergeCell ref="U48:V48"/>
    <mergeCell ref="W48:X48"/>
    <mergeCell ref="U49:V49"/>
    <mergeCell ref="W49:X49"/>
    <mergeCell ref="C50:L50"/>
    <mergeCell ref="M50:N50"/>
    <mergeCell ref="O50:P50"/>
    <mergeCell ref="Q50:R50"/>
    <mergeCell ref="S50:T50"/>
    <mergeCell ref="U50:V50"/>
    <mergeCell ref="W50:X50"/>
    <mergeCell ref="C49:L49"/>
    <mergeCell ref="M49:N49"/>
    <mergeCell ref="O49:P49"/>
    <mergeCell ref="Q49:R49"/>
    <mergeCell ref="S49:T49"/>
    <mergeCell ref="U51:V51"/>
    <mergeCell ref="W51:X51"/>
    <mergeCell ref="C52:L52"/>
    <mergeCell ref="M52:N52"/>
    <mergeCell ref="O52:P52"/>
    <mergeCell ref="Q52:R52"/>
    <mergeCell ref="S52:T52"/>
    <mergeCell ref="U52:V52"/>
    <mergeCell ref="W52:X52"/>
    <mergeCell ref="C51:L51"/>
    <mergeCell ref="M51:N51"/>
    <mergeCell ref="O51:P51"/>
    <mergeCell ref="Q51:R51"/>
    <mergeCell ref="S51:T51"/>
  </mergeCells>
  <pageMargins left="0.70866141732283472" right="0.70866141732283472" top="0.78740157480314965" bottom="0.78740157480314965" header="0.31496062992125984" footer="0.31496062992125984"/>
  <pageSetup paperSize="9" scale="51" orientation="landscape" r:id="rId3"/>
  <headerFooter alignWithMargins="0">
    <oddHeader>&amp;LAlternative I: VZ-MA = 8 h + TZ-MA = 6 h</oddHeader>
  </headerFooter>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9"/>
  <sheetViews>
    <sheetView workbookViewId="0">
      <selection activeCell="I13" sqref="I13"/>
    </sheetView>
  </sheetViews>
  <sheetFormatPr baseColWidth="10" defaultColWidth="11.42578125" defaultRowHeight="15" x14ac:dyDescent="0.25"/>
  <sheetData>
    <row r="2" spans="1:13" ht="14.45" x14ac:dyDescent="0.35">
      <c r="C2">
        <v>0</v>
      </c>
      <c r="G2" t="s">
        <v>22</v>
      </c>
      <c r="H2" t="s">
        <v>25</v>
      </c>
      <c r="I2" t="s">
        <v>15</v>
      </c>
      <c r="K2" t="s">
        <v>25</v>
      </c>
      <c r="L2" t="s">
        <v>26</v>
      </c>
    </row>
    <row r="3" spans="1:13" x14ac:dyDescent="0.25">
      <c r="A3" t="s">
        <v>0</v>
      </c>
      <c r="C3">
        <v>1</v>
      </c>
      <c r="F3" t="s">
        <v>0</v>
      </c>
      <c r="G3">
        <v>2</v>
      </c>
      <c r="H3">
        <v>8</v>
      </c>
      <c r="I3">
        <v>5</v>
      </c>
      <c r="K3">
        <f>G3*H3*I3</f>
        <v>80</v>
      </c>
    </row>
    <row r="4" spans="1:13" x14ac:dyDescent="0.25">
      <c r="A4" t="s">
        <v>1</v>
      </c>
      <c r="C4">
        <v>2</v>
      </c>
      <c r="G4">
        <v>5</v>
      </c>
      <c r="H4">
        <v>8</v>
      </c>
      <c r="I4">
        <v>4</v>
      </c>
      <c r="K4">
        <f>G4*H4*I4</f>
        <v>160</v>
      </c>
    </row>
    <row r="5" spans="1:13" ht="14.45" x14ac:dyDescent="0.35">
      <c r="A5" t="s">
        <v>2</v>
      </c>
      <c r="C5">
        <v>3</v>
      </c>
      <c r="L5" s="1">
        <f>(G3*I3+G4*I4)/(G3+G4)</f>
        <v>4.2857142857142856</v>
      </c>
    </row>
    <row r="6" spans="1:13" x14ac:dyDescent="0.25">
      <c r="C6">
        <v>4</v>
      </c>
      <c r="F6" t="s">
        <v>1</v>
      </c>
      <c r="G6">
        <v>2</v>
      </c>
      <c r="H6">
        <v>8</v>
      </c>
      <c r="I6">
        <v>5</v>
      </c>
      <c r="K6">
        <f>G6*H6*I6</f>
        <v>80</v>
      </c>
    </row>
    <row r="7" spans="1:13" ht="14.45" x14ac:dyDescent="0.35">
      <c r="C7">
        <v>5</v>
      </c>
      <c r="G7">
        <v>5</v>
      </c>
      <c r="H7">
        <v>8</v>
      </c>
      <c r="I7">
        <v>4</v>
      </c>
      <c r="K7">
        <f>G7*H7*I7</f>
        <v>160</v>
      </c>
    </row>
    <row r="8" spans="1:13" ht="14.45" x14ac:dyDescent="0.35">
      <c r="C8">
        <v>6</v>
      </c>
      <c r="L8" s="1">
        <f>(G6*I6+G7*I7)/(G6+G7)</f>
        <v>4.2857142857142856</v>
      </c>
    </row>
    <row r="9" spans="1:13" ht="14.45" x14ac:dyDescent="0.35">
      <c r="C9">
        <v>7</v>
      </c>
      <c r="K9">
        <f>SUM(K3:K7)</f>
        <v>480</v>
      </c>
      <c r="L9" s="1">
        <f>(L5+L8)/2</f>
        <v>4.2857142857142856</v>
      </c>
      <c r="M9">
        <f>Tabelle2!K9/Tabelle2!L9</f>
        <v>112</v>
      </c>
    </row>
  </sheetData>
  <customSheetViews>
    <customSheetView guid="{585B02F6-D04E-40B0-9C3D-EA9FC2F8BE0E}" state="hidden">
      <selection activeCell="I13" sqref="I13"/>
      <pageMargins left="0.7" right="0.7" top="0.78740157499999996" bottom="0.78740157499999996" header="0.3" footer="0.3"/>
    </customSheetView>
    <customSheetView guid="{A3C78327-8DE4-4FA3-9639-BE4895212F26}" state="hidden">
      <selection activeCell="I13" sqref="I13"/>
      <pageMargins left="0.7" right="0.7" top="0.78740157499999996" bottom="0.78740157499999996" header="0.3" footer="0.3"/>
    </customSheetView>
  </customSheetViews>
  <phoneticPr fontId="0"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N60"/>
  <sheetViews>
    <sheetView showGridLines="0" zoomScale="85" zoomScaleNormal="85" workbookViewId="0">
      <selection activeCell="AO3" sqref="AO3"/>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row r="2" spans="2:60" ht="21" customHeight="1" thickBot="1" x14ac:dyDescent="0.3">
      <c r="C2" s="51" t="s">
        <v>99</v>
      </c>
      <c r="AB2" s="27"/>
      <c r="AC2" s="27"/>
      <c r="AD2" s="27"/>
      <c r="AE2" s="27"/>
      <c r="AF2" s="27"/>
      <c r="AG2" s="27"/>
      <c r="AH2" s="27"/>
      <c r="AI2" s="27"/>
      <c r="AJ2" s="27"/>
      <c r="AK2" s="27"/>
      <c r="AL2" s="27"/>
      <c r="AM2" s="127"/>
      <c r="AN2" s="127"/>
      <c r="AO2" s="127"/>
      <c r="AP2" s="26"/>
    </row>
    <row r="3" spans="2:60" ht="15.75" thickBot="1" x14ac:dyDescent="0.3">
      <c r="B3" s="26"/>
      <c r="C3" s="366" t="s">
        <v>96</v>
      </c>
      <c r="D3" s="367"/>
      <c r="E3" s="367"/>
      <c r="F3" s="367"/>
      <c r="G3" s="367"/>
      <c r="H3" s="367"/>
      <c r="I3" s="367"/>
      <c r="J3" s="366" t="s">
        <v>95</v>
      </c>
      <c r="K3" s="367"/>
      <c r="L3" s="367"/>
      <c r="M3" s="367"/>
      <c r="N3" s="367"/>
      <c r="O3" s="367"/>
      <c r="P3" s="368"/>
      <c r="Q3" s="366" t="s">
        <v>98</v>
      </c>
      <c r="R3" s="367"/>
      <c r="S3" s="367"/>
      <c r="T3" s="367"/>
      <c r="U3" s="367"/>
      <c r="V3" s="367"/>
      <c r="W3" s="368"/>
      <c r="X3" s="27"/>
      <c r="Y3" s="50" t="s">
        <v>94</v>
      </c>
      <c r="Z3" s="50" t="s">
        <v>94</v>
      </c>
      <c r="AA3" s="295"/>
      <c r="AB3" s="273"/>
      <c r="AC3" s="273"/>
      <c r="AD3" s="273"/>
      <c r="AE3" s="461"/>
      <c r="AF3" s="461"/>
      <c r="AG3" s="461"/>
      <c r="AH3" s="461"/>
      <c r="AI3" s="461"/>
      <c r="AJ3" s="461"/>
      <c r="AK3" s="461"/>
      <c r="AL3" s="27"/>
      <c r="AM3" s="295"/>
      <c r="AN3" s="295"/>
      <c r="AO3" s="295"/>
      <c r="AP3" s="26"/>
    </row>
    <row r="4" spans="2:60"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298" t="s">
        <v>27</v>
      </c>
      <c r="R4" s="299" t="s">
        <v>28</v>
      </c>
      <c r="S4" s="299" t="s">
        <v>29</v>
      </c>
      <c r="T4" s="299" t="s">
        <v>30</v>
      </c>
      <c r="U4" s="299" t="s">
        <v>31</v>
      </c>
      <c r="V4" s="299" t="s">
        <v>32</v>
      </c>
      <c r="W4" s="300" t="s">
        <v>33</v>
      </c>
      <c r="X4" s="27"/>
      <c r="Y4" s="46" t="s">
        <v>34</v>
      </c>
      <c r="Z4" s="45" t="s">
        <v>35</v>
      </c>
      <c r="AA4" s="319"/>
      <c r="AB4" s="273"/>
      <c r="AC4" s="273"/>
      <c r="AD4" s="273"/>
      <c r="AE4" s="308"/>
      <c r="AF4" s="308"/>
      <c r="AG4" s="308"/>
      <c r="AH4" s="308"/>
      <c r="AI4" s="308"/>
      <c r="AJ4" s="308"/>
      <c r="AK4" s="308"/>
      <c r="AL4" s="27"/>
      <c r="AM4" s="295"/>
      <c r="AN4" s="295"/>
      <c r="AO4" s="295"/>
      <c r="AP4" s="26"/>
    </row>
    <row r="5" spans="2:60" ht="14.45" thickBot="1" x14ac:dyDescent="0.4">
      <c r="B5" s="298" t="s">
        <v>37</v>
      </c>
      <c r="C5" s="43" t="s">
        <v>34</v>
      </c>
      <c r="D5" s="42" t="s">
        <v>34</v>
      </c>
      <c r="E5" s="42" t="s">
        <v>34</v>
      </c>
      <c r="F5" s="42" t="s">
        <v>34</v>
      </c>
      <c r="G5" s="42" t="s">
        <v>34</v>
      </c>
      <c r="H5" s="38"/>
      <c r="I5" s="37"/>
      <c r="J5" s="63" t="s">
        <v>34</v>
      </c>
      <c r="K5" s="42" t="s">
        <v>34</v>
      </c>
      <c r="L5" s="42" t="s">
        <v>34</v>
      </c>
      <c r="M5" s="42" t="s">
        <v>34</v>
      </c>
      <c r="N5" s="42" t="s">
        <v>34</v>
      </c>
      <c r="O5" s="38"/>
      <c r="P5" s="41"/>
      <c r="Q5" s="40" t="s">
        <v>35</v>
      </c>
      <c r="R5" s="39" t="s">
        <v>35</v>
      </c>
      <c r="S5" s="39" t="s">
        <v>35</v>
      </c>
      <c r="T5" s="39" t="s">
        <v>35</v>
      </c>
      <c r="U5" s="39" t="s">
        <v>35</v>
      </c>
      <c r="V5" s="62"/>
      <c r="W5" s="61"/>
      <c r="X5" s="27"/>
      <c r="Y5" s="26">
        <f>COUNTIF($C5:$W5,"F")</f>
        <v>10</v>
      </c>
      <c r="Z5" s="26">
        <f>COUNTIF($C5:$W5,"S")</f>
        <v>5</v>
      </c>
      <c r="AA5" s="127"/>
      <c r="AB5" s="308"/>
      <c r="AC5" s="127"/>
      <c r="AD5" s="127"/>
      <c r="AE5" s="308"/>
      <c r="AF5" s="308"/>
      <c r="AG5" s="308"/>
      <c r="AH5" s="308"/>
      <c r="AI5" s="308"/>
      <c r="AJ5" s="127"/>
      <c r="AK5" s="127"/>
      <c r="AL5" s="27"/>
      <c r="AM5" s="127"/>
      <c r="AN5" s="127"/>
      <c r="AO5" s="127"/>
      <c r="AP5" s="26"/>
    </row>
    <row r="6" spans="2:60" ht="14.45" thickBot="1" x14ac:dyDescent="0.4">
      <c r="B6" s="298" t="s">
        <v>38</v>
      </c>
      <c r="C6" s="57" t="s">
        <v>34</v>
      </c>
      <c r="D6" s="46" t="s">
        <v>34</v>
      </c>
      <c r="E6" s="46" t="s">
        <v>34</v>
      </c>
      <c r="F6" s="46" t="s">
        <v>34</v>
      </c>
      <c r="G6" s="46" t="s">
        <v>34</v>
      </c>
      <c r="H6" s="56"/>
      <c r="I6" s="55"/>
      <c r="J6" s="60" t="s">
        <v>35</v>
      </c>
      <c r="K6" s="45" t="s">
        <v>35</v>
      </c>
      <c r="L6" s="45" t="s">
        <v>35</v>
      </c>
      <c r="M6" s="45" t="s">
        <v>35</v>
      </c>
      <c r="N6" s="45" t="s">
        <v>35</v>
      </c>
      <c r="O6" s="59"/>
      <c r="P6" s="58"/>
      <c r="Q6" s="57" t="s">
        <v>34</v>
      </c>
      <c r="R6" s="46" t="s">
        <v>34</v>
      </c>
      <c r="S6" s="46" t="s">
        <v>34</v>
      </c>
      <c r="T6" s="46" t="s">
        <v>34</v>
      </c>
      <c r="U6" s="46" t="s">
        <v>34</v>
      </c>
      <c r="V6" s="56"/>
      <c r="W6" s="55"/>
      <c r="X6" s="27"/>
      <c r="Y6" s="26">
        <f>COUNTIF($C6:$W6,"F")</f>
        <v>10</v>
      </c>
      <c r="Z6" s="26">
        <f>COUNTIF($C6:$W6,"S")</f>
        <v>5</v>
      </c>
      <c r="AA6" s="127"/>
      <c r="AB6" s="308"/>
      <c r="AC6" s="127"/>
      <c r="AD6" s="127"/>
      <c r="AE6" s="127"/>
      <c r="AF6" s="127"/>
      <c r="AG6" s="127"/>
      <c r="AH6" s="127"/>
      <c r="AI6" s="127"/>
      <c r="AJ6" s="308"/>
      <c r="AK6" s="308"/>
      <c r="AL6" s="27"/>
      <c r="AM6" s="127"/>
      <c r="AN6" s="127"/>
      <c r="AO6" s="127"/>
      <c r="AP6" s="26"/>
    </row>
    <row r="7" spans="2:60" ht="14.45" thickBot="1" x14ac:dyDescent="0.4">
      <c r="B7" s="298" t="s">
        <v>39</v>
      </c>
      <c r="C7" s="35" t="s">
        <v>35</v>
      </c>
      <c r="D7" s="34" t="s">
        <v>35</v>
      </c>
      <c r="E7" s="34" t="s">
        <v>35</v>
      </c>
      <c r="F7" s="34" t="s">
        <v>35</v>
      </c>
      <c r="G7" s="34" t="s">
        <v>35</v>
      </c>
      <c r="H7" s="29"/>
      <c r="I7" s="28"/>
      <c r="J7" s="54" t="s">
        <v>34</v>
      </c>
      <c r="K7" s="30" t="s">
        <v>34</v>
      </c>
      <c r="L7" s="30" t="s">
        <v>34</v>
      </c>
      <c r="M7" s="30" t="s">
        <v>34</v>
      </c>
      <c r="N7" s="30" t="s">
        <v>34</v>
      </c>
      <c r="O7" s="33"/>
      <c r="P7" s="32"/>
      <c r="Q7" s="31" t="s">
        <v>34</v>
      </c>
      <c r="R7" s="30" t="s">
        <v>34</v>
      </c>
      <c r="S7" s="30" t="s">
        <v>34</v>
      </c>
      <c r="T7" s="30" t="s">
        <v>34</v>
      </c>
      <c r="U7" s="30" t="s">
        <v>34</v>
      </c>
      <c r="V7" s="33"/>
      <c r="W7" s="53"/>
      <c r="X7" s="308"/>
      <c r="Y7" s="26">
        <f>COUNTIF($C7:$W7,"F")</f>
        <v>10</v>
      </c>
      <c r="Z7" s="26">
        <f>COUNTIF($C7:$W7,"S")</f>
        <v>5</v>
      </c>
      <c r="AA7" s="127"/>
      <c r="AB7" s="127"/>
      <c r="AC7" s="308"/>
      <c r="AD7" s="308"/>
      <c r="AE7" s="308"/>
      <c r="AF7" s="127"/>
      <c r="AG7" s="308"/>
      <c r="AH7" s="127"/>
      <c r="AI7" s="308"/>
      <c r="AJ7" s="127"/>
      <c r="AK7" s="308"/>
      <c r="AL7" s="27"/>
      <c r="AM7" s="127"/>
      <c r="AN7" s="127"/>
      <c r="AO7" s="127"/>
      <c r="AP7" s="26"/>
    </row>
    <row r="8" spans="2:60" s="78" customFormat="1" ht="14.1" x14ac:dyDescent="0.35">
      <c r="B8" s="308"/>
      <c r="C8" s="127"/>
      <c r="D8" s="127"/>
      <c r="E8" s="308"/>
      <c r="F8" s="127"/>
      <c r="G8" s="308"/>
      <c r="H8" s="308"/>
      <c r="I8" s="308"/>
      <c r="J8" s="308"/>
      <c r="K8" s="127"/>
      <c r="L8" s="127"/>
      <c r="M8" s="308"/>
      <c r="N8" s="127"/>
      <c r="O8" s="308"/>
      <c r="P8" s="308"/>
      <c r="Q8" s="127"/>
      <c r="R8" s="127"/>
      <c r="S8" s="127"/>
      <c r="T8" s="127"/>
      <c r="U8" s="308"/>
      <c r="V8" s="127"/>
      <c r="W8" s="308"/>
      <c r="X8" s="308"/>
      <c r="Y8" s="127"/>
      <c r="Z8" s="127"/>
      <c r="AA8" s="127"/>
      <c r="AB8" s="127"/>
      <c r="AC8" s="127"/>
      <c r="AD8" s="127"/>
      <c r="AE8" s="308"/>
      <c r="AF8" s="308"/>
      <c r="AG8" s="127"/>
      <c r="AH8" s="127"/>
      <c r="AI8" s="127"/>
      <c r="AJ8" s="127"/>
      <c r="AK8" s="127"/>
      <c r="AM8" s="26"/>
      <c r="AN8" s="26"/>
      <c r="AO8" s="26"/>
      <c r="AP8" s="126"/>
    </row>
    <row r="9" spans="2:60" ht="19.5" customHeight="1" x14ac:dyDescent="0.25">
      <c r="B9" s="308"/>
      <c r="C9" s="272" t="s">
        <v>282</v>
      </c>
      <c r="D9" s="127"/>
      <c r="E9" s="127"/>
      <c r="F9" s="127"/>
      <c r="G9" s="127"/>
      <c r="H9" s="308"/>
      <c r="I9" s="308"/>
      <c r="J9" s="127"/>
      <c r="K9" s="127"/>
      <c r="L9" s="127"/>
      <c r="M9" s="127"/>
      <c r="N9" s="127"/>
      <c r="O9" s="127"/>
      <c r="P9" s="127"/>
      <c r="Q9" s="308"/>
      <c r="R9" s="308"/>
      <c r="S9" s="308"/>
      <c r="T9" s="308"/>
      <c r="U9" s="308"/>
      <c r="V9" s="127"/>
      <c r="W9" s="127"/>
      <c r="X9" s="308"/>
      <c r="Y9" s="26"/>
      <c r="Z9" s="26"/>
      <c r="AA9" s="26"/>
      <c r="AB9" s="27"/>
      <c r="AE9" s="245" t="s">
        <v>276</v>
      </c>
      <c r="AF9" s="296"/>
      <c r="AG9" s="296"/>
      <c r="AH9" s="296"/>
      <c r="AI9" s="296"/>
      <c r="AJ9" s="296"/>
      <c r="AK9" s="296"/>
    </row>
    <row r="10" spans="2:60" s="78" customFormat="1" ht="15.75" customHeight="1" thickBot="1" x14ac:dyDescent="0.4">
      <c r="B10" s="308"/>
      <c r="C10" s="127"/>
      <c r="D10" s="127"/>
      <c r="E10" s="308"/>
      <c r="F10" s="127"/>
      <c r="G10" s="308"/>
      <c r="H10" s="308"/>
      <c r="I10" s="308"/>
      <c r="J10" s="308"/>
      <c r="K10" s="127"/>
      <c r="L10" s="127"/>
      <c r="M10" s="308"/>
      <c r="N10" s="127"/>
      <c r="O10" s="308"/>
      <c r="P10" s="308"/>
      <c r="Q10" s="127"/>
      <c r="R10" s="127"/>
      <c r="S10" s="127"/>
      <c r="T10" s="127"/>
      <c r="U10" s="308"/>
      <c r="V10" s="127"/>
      <c r="W10" s="308"/>
      <c r="X10" s="308"/>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0" s="78" customFormat="1" ht="19.5" customHeight="1" x14ac:dyDescent="0.35">
      <c r="B11" s="308"/>
      <c r="C11" s="362" t="s">
        <v>242</v>
      </c>
      <c r="D11" s="362"/>
      <c r="E11" s="362"/>
      <c r="F11" s="362"/>
      <c r="G11" s="362"/>
      <c r="H11" s="362"/>
      <c r="I11" s="308">
        <v>40</v>
      </c>
      <c r="J11" s="308"/>
      <c r="K11" s="127"/>
      <c r="L11" s="127"/>
      <c r="M11" s="308"/>
      <c r="N11" s="127"/>
      <c r="O11" s="308"/>
      <c r="P11" s="308"/>
      <c r="Q11" s="127"/>
      <c r="R11" s="127"/>
      <c r="S11" s="127"/>
      <c r="T11" s="127"/>
      <c r="U11" s="308"/>
      <c r="V11" s="127"/>
      <c r="W11" s="308"/>
      <c r="X11" s="308"/>
      <c r="Y11" s="127"/>
      <c r="Z11" s="127"/>
      <c r="AA11" s="127"/>
      <c r="AB11" s="127"/>
      <c r="AC11" s="127"/>
      <c r="AD11" s="127"/>
      <c r="AE11" s="274" t="s">
        <v>255</v>
      </c>
      <c r="AF11" s="275"/>
      <c r="AG11" s="275"/>
      <c r="AH11" s="275"/>
      <c r="AI11" s="275"/>
      <c r="AJ11" s="275"/>
      <c r="AK11" s="275"/>
      <c r="AL11" s="275"/>
      <c r="AM11" s="275"/>
      <c r="AN11" s="276"/>
      <c r="AO11" s="363">
        <f>$L23*$L25*$M33</f>
        <v>11368.000000000002</v>
      </c>
      <c r="AP11" s="364"/>
      <c r="AQ11" s="364"/>
      <c r="AR11" s="364"/>
      <c r="AS11" s="364"/>
      <c r="AT11" s="364"/>
      <c r="AU11" s="364"/>
      <c r="AV11" s="364"/>
      <c r="AW11" s="364"/>
      <c r="AX11" s="365"/>
      <c r="AY11" s="363">
        <f>$L24*$L25*$M33</f>
        <v>15288.000000000002</v>
      </c>
      <c r="AZ11" s="364"/>
      <c r="BA11" s="364"/>
      <c r="BB11" s="364"/>
      <c r="BC11" s="364"/>
      <c r="BD11" s="364"/>
      <c r="BE11" s="364"/>
      <c r="BF11" s="364"/>
      <c r="BG11" s="364"/>
      <c r="BH11" s="365"/>
    </row>
    <row r="12" spans="2:60" ht="19.5" customHeight="1" x14ac:dyDescent="0.25">
      <c r="C12" s="307" t="s">
        <v>243</v>
      </c>
      <c r="I12" s="26">
        <v>2</v>
      </c>
      <c r="AE12" s="277" t="s">
        <v>256</v>
      </c>
      <c r="AF12" s="278"/>
      <c r="AG12" s="278"/>
      <c r="AH12" s="278"/>
      <c r="AI12" s="278"/>
      <c r="AJ12" s="278"/>
      <c r="AK12" s="278"/>
      <c r="AL12" s="278"/>
      <c r="AM12" s="278"/>
      <c r="AN12" s="279"/>
      <c r="AO12" s="372">
        <f>$L25*$L26</f>
        <v>0</v>
      </c>
      <c r="AP12" s="373"/>
      <c r="AQ12" s="373"/>
      <c r="AR12" s="373"/>
      <c r="AS12" s="373"/>
      <c r="AT12" s="373"/>
      <c r="AU12" s="373"/>
      <c r="AV12" s="373"/>
      <c r="AW12" s="373"/>
      <c r="AX12" s="374"/>
      <c r="AY12" s="372">
        <f>$L25*$L26</f>
        <v>0</v>
      </c>
      <c r="AZ12" s="373"/>
      <c r="BA12" s="373"/>
      <c r="BB12" s="373"/>
      <c r="BC12" s="373"/>
      <c r="BD12" s="373"/>
      <c r="BE12" s="373"/>
      <c r="BF12" s="373"/>
      <c r="BG12" s="373"/>
      <c r="BH12" s="374"/>
    </row>
    <row r="13" spans="2:60" ht="19.5" customHeight="1" x14ac:dyDescent="0.25">
      <c r="C13" s="307" t="s">
        <v>244</v>
      </c>
      <c r="I13" s="26">
        <v>3</v>
      </c>
      <c r="AE13" s="277" t="s">
        <v>257</v>
      </c>
      <c r="AF13" s="278"/>
      <c r="AG13" s="278"/>
      <c r="AH13" s="278"/>
      <c r="AI13" s="278"/>
      <c r="AJ13" s="278"/>
      <c r="AK13" s="278"/>
      <c r="AL13" s="278"/>
      <c r="AM13" s="278"/>
      <c r="AN13" s="279"/>
      <c r="AO13" s="375">
        <f>$M37+$Q37+$U37</f>
        <v>5</v>
      </c>
      <c r="AP13" s="376"/>
      <c r="AQ13" s="376"/>
      <c r="AR13" s="376"/>
      <c r="AS13" s="376"/>
      <c r="AT13" s="376"/>
      <c r="AU13" s="376"/>
      <c r="AV13" s="376"/>
      <c r="AW13" s="376"/>
      <c r="AX13" s="377"/>
      <c r="AY13" s="375">
        <f>$M37+$Q37+$U37</f>
        <v>5</v>
      </c>
      <c r="AZ13" s="376"/>
      <c r="BA13" s="376"/>
      <c r="BB13" s="376"/>
      <c r="BC13" s="376"/>
      <c r="BD13" s="376"/>
      <c r="BE13" s="376"/>
      <c r="BF13" s="376"/>
      <c r="BG13" s="376"/>
      <c r="BH13" s="377"/>
    </row>
    <row r="14" spans="2:60" ht="19.5" customHeight="1" thickBot="1" x14ac:dyDescent="0.3">
      <c r="C14" s="125"/>
      <c r="AE14" s="280" t="s">
        <v>258</v>
      </c>
      <c r="AF14" s="281"/>
      <c r="AG14" s="281"/>
      <c r="AH14" s="281"/>
      <c r="AI14" s="281"/>
      <c r="AJ14" s="281"/>
      <c r="AK14" s="281"/>
      <c r="AL14" s="281"/>
      <c r="AM14" s="281"/>
      <c r="AN14" s="282"/>
      <c r="AO14" s="378">
        <f>$M37*$O37+$Q37*$S37+$U37*$W37</f>
        <v>40</v>
      </c>
      <c r="AP14" s="379"/>
      <c r="AQ14" s="379"/>
      <c r="AR14" s="379"/>
      <c r="AS14" s="379"/>
      <c r="AT14" s="379"/>
      <c r="AU14" s="379"/>
      <c r="AV14" s="379"/>
      <c r="AW14" s="379"/>
      <c r="AX14" s="380"/>
      <c r="AY14" s="378">
        <f>$M37*$O37+$Q37*$S37+$U37*$W37</f>
        <v>40</v>
      </c>
      <c r="AZ14" s="379"/>
      <c r="BA14" s="379"/>
      <c r="BB14" s="379"/>
      <c r="BC14" s="379"/>
      <c r="BD14" s="379"/>
      <c r="BE14" s="379"/>
      <c r="BF14" s="379"/>
      <c r="BG14" s="379"/>
      <c r="BH14" s="380"/>
    </row>
    <row r="15" spans="2:60"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IF($M$33="",0,(($L$23/$M$32*($M37*$O37+$Q37*$S37+$U37*$W37))*AO12))</f>
        <v>0</v>
      </c>
      <c r="AP15" s="370"/>
      <c r="AQ15" s="370"/>
      <c r="AR15" s="370"/>
      <c r="AS15" s="370"/>
      <c r="AT15" s="370"/>
      <c r="AU15" s="370"/>
      <c r="AV15" s="370"/>
      <c r="AW15" s="370"/>
      <c r="AX15" s="371"/>
      <c r="AY15" s="369">
        <f>IF($M$33="",0,(($L$24/$M$32*($M37*$O37+$Q37*$S37+$U37*$W37))*AY12))</f>
        <v>0</v>
      </c>
      <c r="AZ15" s="370"/>
      <c r="BA15" s="370"/>
      <c r="BB15" s="370"/>
      <c r="BC15" s="370"/>
      <c r="BD15" s="370"/>
      <c r="BE15" s="370"/>
      <c r="BF15" s="370"/>
      <c r="BG15" s="370"/>
      <c r="BH15" s="371"/>
    </row>
    <row r="16" spans="2:60" ht="19.5" customHeight="1" x14ac:dyDescent="0.25">
      <c r="D16" s="230"/>
      <c r="E16" s="230"/>
      <c r="F16" s="230"/>
      <c r="G16" s="230"/>
      <c r="H16" s="230"/>
      <c r="I16" s="229"/>
      <c r="AE16" s="277" t="s">
        <v>264</v>
      </c>
      <c r="AF16" s="278"/>
      <c r="AG16" s="278"/>
      <c r="AH16" s="278"/>
      <c r="AI16" s="278"/>
      <c r="AJ16" s="278"/>
      <c r="AK16" s="278"/>
      <c r="AL16" s="278"/>
      <c r="AM16" s="278"/>
      <c r="AN16" s="279"/>
      <c r="AO16" s="372">
        <f>$L25*$L28</f>
        <v>0</v>
      </c>
      <c r="AP16" s="373"/>
      <c r="AQ16" s="373"/>
      <c r="AR16" s="373"/>
      <c r="AS16" s="373"/>
      <c r="AT16" s="373"/>
      <c r="AU16" s="373"/>
      <c r="AV16" s="373"/>
      <c r="AW16" s="373"/>
      <c r="AX16" s="374"/>
      <c r="AY16" s="372">
        <f>$L25*$L28</f>
        <v>0</v>
      </c>
      <c r="AZ16" s="373"/>
      <c r="BA16" s="373"/>
      <c r="BB16" s="373"/>
      <c r="BC16" s="373"/>
      <c r="BD16" s="373"/>
      <c r="BE16" s="373"/>
      <c r="BF16" s="373"/>
      <c r="BG16" s="373"/>
      <c r="BH16" s="374"/>
    </row>
    <row r="17" spans="3:60" ht="19.5" customHeight="1" x14ac:dyDescent="0.25">
      <c r="C17" s="232" t="s">
        <v>133</v>
      </c>
      <c r="D17" s="381" t="s">
        <v>217</v>
      </c>
      <c r="E17" s="381"/>
      <c r="F17" s="381"/>
      <c r="G17" s="381"/>
      <c r="H17" s="381"/>
      <c r="I17" s="382"/>
      <c r="J17" s="232" t="s">
        <v>133</v>
      </c>
      <c r="K17" s="383" t="s">
        <v>185</v>
      </c>
      <c r="L17" s="383"/>
      <c r="M17" s="383"/>
      <c r="N17" s="383"/>
      <c r="O17" s="383"/>
      <c r="P17" s="383"/>
      <c r="AE17" s="277" t="s">
        <v>265</v>
      </c>
      <c r="AF17" s="278"/>
      <c r="AG17" s="278"/>
      <c r="AH17" s="278"/>
      <c r="AI17" s="278"/>
      <c r="AJ17" s="278"/>
      <c r="AK17" s="278"/>
      <c r="AL17" s="278"/>
      <c r="AM17" s="278"/>
      <c r="AN17" s="279"/>
      <c r="AO17" s="375">
        <f>$Q38</f>
        <v>0</v>
      </c>
      <c r="AP17" s="376"/>
      <c r="AQ17" s="376"/>
      <c r="AR17" s="376"/>
      <c r="AS17" s="376"/>
      <c r="AT17" s="376"/>
      <c r="AU17" s="376"/>
      <c r="AV17" s="376"/>
      <c r="AW17" s="376"/>
      <c r="AX17" s="377"/>
      <c r="AY17" s="375">
        <f>$Q38</f>
        <v>0</v>
      </c>
      <c r="AZ17" s="376"/>
      <c r="BA17" s="376"/>
      <c r="BB17" s="376"/>
      <c r="BC17" s="376"/>
      <c r="BD17" s="376"/>
      <c r="BE17" s="376"/>
      <c r="BF17" s="376"/>
      <c r="BG17" s="376"/>
      <c r="BH17" s="377"/>
    </row>
    <row r="18" spans="3:60" ht="19.5" customHeight="1" thickBot="1" x14ac:dyDescent="0.3">
      <c r="C18" s="232" t="s">
        <v>134</v>
      </c>
      <c r="D18" s="381" t="s">
        <v>218</v>
      </c>
      <c r="E18" s="381"/>
      <c r="F18" s="381"/>
      <c r="G18" s="381"/>
      <c r="H18" s="381"/>
      <c r="I18" s="382"/>
      <c r="J18" s="301"/>
      <c r="K18" s="301"/>
      <c r="L18" s="301"/>
      <c r="M18" s="301"/>
      <c r="N18" s="301"/>
      <c r="O18" s="301"/>
      <c r="P18" s="301"/>
      <c r="AE18" s="280" t="s">
        <v>266</v>
      </c>
      <c r="AF18" s="281"/>
      <c r="AG18" s="281"/>
      <c r="AH18" s="281"/>
      <c r="AI18" s="281"/>
      <c r="AJ18" s="281"/>
      <c r="AK18" s="281"/>
      <c r="AL18" s="281"/>
      <c r="AM18" s="281"/>
      <c r="AN18" s="282"/>
      <c r="AO18" s="378">
        <f>$Q36*$S36+$Q37*$S37</f>
        <v>0</v>
      </c>
      <c r="AP18" s="379"/>
      <c r="AQ18" s="379"/>
      <c r="AR18" s="379"/>
      <c r="AS18" s="379"/>
      <c r="AT18" s="379"/>
      <c r="AU18" s="379"/>
      <c r="AV18" s="379"/>
      <c r="AW18" s="379"/>
      <c r="AX18" s="380"/>
      <c r="AY18" s="378">
        <f>$Q36*$S36+$Q37*$S37</f>
        <v>0</v>
      </c>
      <c r="AZ18" s="379"/>
      <c r="BA18" s="379"/>
      <c r="BB18" s="379"/>
      <c r="BC18" s="379"/>
      <c r="BD18" s="379"/>
      <c r="BE18" s="379"/>
      <c r="BF18" s="379"/>
      <c r="BG18" s="379"/>
      <c r="BH18" s="380"/>
    </row>
    <row r="19" spans="3:60" ht="19.5" customHeight="1" thickTop="1" x14ac:dyDescent="0.25">
      <c r="C19" s="301"/>
      <c r="D19" s="381"/>
      <c r="E19" s="381"/>
      <c r="F19" s="381"/>
      <c r="G19" s="381"/>
      <c r="H19" s="381"/>
      <c r="I19" s="382"/>
      <c r="J19" s="301"/>
      <c r="K19" s="301"/>
      <c r="L19" s="301"/>
      <c r="M19" s="301"/>
      <c r="N19" s="301"/>
      <c r="O19" s="301"/>
      <c r="P19" s="301"/>
      <c r="AE19" s="283" t="s">
        <v>267</v>
      </c>
      <c r="AF19" s="284"/>
      <c r="AG19" s="284"/>
      <c r="AH19" s="284"/>
      <c r="AI19" s="284"/>
      <c r="AJ19" s="284"/>
      <c r="AK19" s="284"/>
      <c r="AL19" s="284"/>
      <c r="AM19" s="284"/>
      <c r="AN19" s="285"/>
      <c r="AO19" s="369">
        <f>IF($M$33="",0,(($L$23/$M$32*($Q36*$S36+$Q37*$S37))*AO16))</f>
        <v>0</v>
      </c>
      <c r="AP19" s="370"/>
      <c r="AQ19" s="370"/>
      <c r="AR19" s="370"/>
      <c r="AS19" s="370"/>
      <c r="AT19" s="370"/>
      <c r="AU19" s="370"/>
      <c r="AV19" s="370"/>
      <c r="AW19" s="370"/>
      <c r="AX19" s="371"/>
      <c r="AY19" s="369">
        <f>IF($M$33="",0,(($L$24/$M$32*($Q36*$S36+$Q37*$S37))*AY16))</f>
        <v>0</v>
      </c>
      <c r="AZ19" s="370"/>
      <c r="BA19" s="370"/>
      <c r="BB19" s="370"/>
      <c r="BC19" s="370"/>
      <c r="BD19" s="370"/>
      <c r="BE19" s="370"/>
      <c r="BF19" s="370"/>
      <c r="BG19" s="370"/>
      <c r="BH19" s="371"/>
    </row>
    <row r="20" spans="3:60" ht="19.5" customHeight="1" x14ac:dyDescent="0.25">
      <c r="AE20" s="277" t="s">
        <v>268</v>
      </c>
      <c r="AF20" s="278"/>
      <c r="AG20" s="278"/>
      <c r="AH20" s="278"/>
      <c r="AI20" s="278"/>
      <c r="AJ20" s="278"/>
      <c r="AK20" s="278"/>
      <c r="AL20" s="278"/>
      <c r="AM20" s="278"/>
      <c r="AN20" s="279"/>
      <c r="AO20" s="372">
        <f>$L25*$L29</f>
        <v>9.8000000000000007</v>
      </c>
      <c r="AP20" s="373"/>
      <c r="AQ20" s="373"/>
      <c r="AR20" s="373"/>
      <c r="AS20" s="373"/>
      <c r="AT20" s="373"/>
      <c r="AU20" s="373"/>
      <c r="AV20" s="373"/>
      <c r="AW20" s="373"/>
      <c r="AX20" s="374"/>
      <c r="AY20" s="372">
        <f>$L25*$L29</f>
        <v>9.8000000000000007</v>
      </c>
      <c r="AZ20" s="373"/>
      <c r="BA20" s="373"/>
      <c r="BB20" s="373"/>
      <c r="BC20" s="373"/>
      <c r="BD20" s="373"/>
      <c r="BE20" s="373"/>
      <c r="BF20" s="373"/>
      <c r="BG20" s="373"/>
      <c r="BH20" s="374"/>
    </row>
    <row r="21" spans="3:60" ht="19.5" customHeight="1" x14ac:dyDescent="0.25">
      <c r="C21" s="261" t="s">
        <v>281</v>
      </c>
      <c r="D21" s="297"/>
      <c r="E21" s="297"/>
      <c r="F21" s="297"/>
      <c r="G21" s="297"/>
      <c r="H21" s="297"/>
      <c r="I21" s="297"/>
      <c r="J21" s="301"/>
      <c r="K21" s="301"/>
      <c r="L21" s="301"/>
      <c r="M21" s="301"/>
      <c r="N21" s="301"/>
      <c r="O21" s="301"/>
      <c r="P21" s="301"/>
      <c r="AE21" s="277" t="s">
        <v>269</v>
      </c>
      <c r="AF21" s="278"/>
      <c r="AG21" s="278"/>
      <c r="AH21" s="278"/>
      <c r="AI21" s="278"/>
      <c r="AJ21" s="278"/>
      <c r="AK21" s="278"/>
      <c r="AL21" s="278"/>
      <c r="AM21" s="278"/>
      <c r="AN21" s="279"/>
      <c r="AO21" s="375">
        <f>$U38</f>
        <v>0</v>
      </c>
      <c r="AP21" s="376"/>
      <c r="AQ21" s="376"/>
      <c r="AR21" s="376"/>
      <c r="AS21" s="376"/>
      <c r="AT21" s="376"/>
      <c r="AU21" s="376"/>
      <c r="AV21" s="376"/>
      <c r="AW21" s="376"/>
      <c r="AX21" s="377"/>
      <c r="AY21" s="375">
        <f>$U38</f>
        <v>0</v>
      </c>
      <c r="AZ21" s="376"/>
      <c r="BA21" s="376"/>
      <c r="BB21" s="376"/>
      <c r="BC21" s="376"/>
      <c r="BD21" s="376"/>
      <c r="BE21" s="376"/>
      <c r="BF21" s="376"/>
      <c r="BG21" s="376"/>
      <c r="BH21" s="377"/>
    </row>
    <row r="22" spans="3:60" ht="19.5" customHeight="1" thickBot="1" x14ac:dyDescent="0.3">
      <c r="C22" s="301"/>
      <c r="D22" s="301"/>
      <c r="E22" s="301"/>
      <c r="F22" s="301"/>
      <c r="G22" s="301"/>
      <c r="H22" s="301"/>
      <c r="I22" s="301"/>
      <c r="J22" s="301"/>
      <c r="K22" s="301"/>
      <c r="L22" s="301"/>
      <c r="M22" s="301"/>
      <c r="N22" s="301"/>
      <c r="O22" s="301"/>
      <c r="P22" s="301"/>
      <c r="AE22" s="280" t="s">
        <v>270</v>
      </c>
      <c r="AF22" s="281"/>
      <c r="AG22" s="281"/>
      <c r="AH22" s="281"/>
      <c r="AI22" s="281"/>
      <c r="AJ22" s="281"/>
      <c r="AK22" s="281"/>
      <c r="AL22" s="281"/>
      <c r="AM22" s="281"/>
      <c r="AN22" s="282"/>
      <c r="AO22" s="378">
        <f>$U36*$W36+$U37*$W37</f>
        <v>0</v>
      </c>
      <c r="AP22" s="379"/>
      <c r="AQ22" s="379"/>
      <c r="AR22" s="379"/>
      <c r="AS22" s="379"/>
      <c r="AT22" s="379"/>
      <c r="AU22" s="379"/>
      <c r="AV22" s="379"/>
      <c r="AW22" s="379"/>
      <c r="AX22" s="380"/>
      <c r="AY22" s="378">
        <f>$U36*$W36+$U37*$W37</f>
        <v>0</v>
      </c>
      <c r="AZ22" s="379"/>
      <c r="BA22" s="379"/>
      <c r="BB22" s="379"/>
      <c r="BC22" s="379"/>
      <c r="BD22" s="379"/>
      <c r="BE22" s="379"/>
      <c r="BF22" s="379"/>
      <c r="BG22" s="379"/>
      <c r="BH22" s="380"/>
    </row>
    <row r="23" spans="3:60" ht="19.5" customHeight="1" thickTop="1" thickBot="1" x14ac:dyDescent="0.3">
      <c r="C23" s="443" t="s">
        <v>279</v>
      </c>
      <c r="D23" s="444"/>
      <c r="E23" s="444"/>
      <c r="F23" s="444"/>
      <c r="G23" s="444"/>
      <c r="H23" s="444"/>
      <c r="I23" s="444"/>
      <c r="J23" s="444"/>
      <c r="K23" s="445"/>
      <c r="L23" s="452">
        <f>Schichtplanrechner!$K$18</f>
        <v>29</v>
      </c>
      <c r="M23" s="453"/>
      <c r="N23" s="454"/>
      <c r="O23" s="301"/>
      <c r="AE23" s="286" t="s">
        <v>271</v>
      </c>
      <c r="AF23" s="287"/>
      <c r="AG23" s="287"/>
      <c r="AH23" s="287"/>
      <c r="AI23" s="287"/>
      <c r="AJ23" s="287"/>
      <c r="AK23" s="287"/>
      <c r="AL23" s="287"/>
      <c r="AM23" s="287"/>
      <c r="AN23" s="288"/>
      <c r="AO23" s="392">
        <f>IF($M$33="",0,(($L$23/$M$32*($U36*$W36+$U37*$W37))*AO20))</f>
        <v>0</v>
      </c>
      <c r="AP23" s="393"/>
      <c r="AQ23" s="393"/>
      <c r="AR23" s="393"/>
      <c r="AS23" s="393"/>
      <c r="AT23" s="393"/>
      <c r="AU23" s="393"/>
      <c r="AV23" s="393"/>
      <c r="AW23" s="393"/>
      <c r="AX23" s="394"/>
      <c r="AY23" s="392">
        <f>IF($M$33="",0,(($L$24/$M$32*($U36*$W36+$U37*$W37))*AY20))</f>
        <v>0</v>
      </c>
      <c r="AZ23" s="393"/>
      <c r="BA23" s="393"/>
      <c r="BB23" s="393"/>
      <c r="BC23" s="393"/>
      <c r="BD23" s="393"/>
      <c r="BE23" s="393"/>
      <c r="BF23" s="393"/>
      <c r="BG23" s="393"/>
      <c r="BH23" s="394"/>
    </row>
    <row r="24" spans="3:60" ht="19.5" customHeight="1" thickTop="1" x14ac:dyDescent="0.25">
      <c r="C24" s="455" t="s">
        <v>280</v>
      </c>
      <c r="D24" s="456"/>
      <c r="E24" s="456"/>
      <c r="F24" s="456"/>
      <c r="G24" s="456"/>
      <c r="H24" s="456"/>
      <c r="I24" s="456"/>
      <c r="J24" s="456"/>
      <c r="K24" s="457"/>
      <c r="L24" s="458">
        <f>Schichtplanrechner!$P$17</f>
        <v>39</v>
      </c>
      <c r="M24" s="459"/>
      <c r="N24" s="460"/>
      <c r="O24" s="301"/>
      <c r="AE24" s="283" t="s">
        <v>272</v>
      </c>
      <c r="AF24" s="284"/>
      <c r="AG24" s="284"/>
      <c r="AH24" s="284"/>
      <c r="AI24" s="284"/>
      <c r="AJ24" s="284"/>
      <c r="AK24" s="284"/>
      <c r="AL24" s="284"/>
      <c r="AM24" s="284"/>
      <c r="AN24" s="285"/>
      <c r="AO24" s="369">
        <f>AO11+AO15+AO19+AO23</f>
        <v>11368.000000000002</v>
      </c>
      <c r="AP24" s="370"/>
      <c r="AQ24" s="370"/>
      <c r="AR24" s="370"/>
      <c r="AS24" s="370"/>
      <c r="AT24" s="370"/>
      <c r="AU24" s="370"/>
      <c r="AV24" s="370"/>
      <c r="AW24" s="370"/>
      <c r="AX24" s="371"/>
      <c r="AY24" s="369">
        <f>AY11+AY15+AY19+AY23</f>
        <v>15288.000000000002</v>
      </c>
      <c r="AZ24" s="370"/>
      <c r="BA24" s="370"/>
      <c r="BB24" s="370"/>
      <c r="BC24" s="370"/>
      <c r="BD24" s="370"/>
      <c r="BE24" s="370"/>
      <c r="BF24" s="370"/>
      <c r="BG24" s="370"/>
      <c r="BH24" s="371"/>
    </row>
    <row r="25" spans="3:60" ht="19.5" customHeight="1" x14ac:dyDescent="0.25">
      <c r="C25" s="386" t="s">
        <v>246</v>
      </c>
      <c r="D25" s="387"/>
      <c r="E25" s="387"/>
      <c r="F25" s="387"/>
      <c r="G25" s="387"/>
      <c r="H25" s="387"/>
      <c r="I25" s="387"/>
      <c r="J25" s="387"/>
      <c r="K25" s="388"/>
      <c r="L25" s="389">
        <f>Schichtplanrechner!$P$23</f>
        <v>9.8000000000000007</v>
      </c>
      <c r="M25" s="390"/>
      <c r="N25" s="391"/>
      <c r="O25" s="301"/>
      <c r="AE25" s="289" t="s">
        <v>273</v>
      </c>
      <c r="AF25" s="290"/>
      <c r="AG25" s="290"/>
      <c r="AH25" s="290"/>
      <c r="AI25" s="290"/>
      <c r="AJ25" s="290"/>
      <c r="AK25" s="290"/>
      <c r="AL25" s="290"/>
      <c r="AM25" s="290"/>
      <c r="AN25" s="291"/>
      <c r="AO25" s="407">
        <f>AO24*13</f>
        <v>147784.00000000003</v>
      </c>
      <c r="AP25" s="408"/>
      <c r="AQ25" s="408"/>
      <c r="AR25" s="408"/>
      <c r="AS25" s="408"/>
      <c r="AT25" s="408"/>
      <c r="AU25" s="408"/>
      <c r="AV25" s="408"/>
      <c r="AW25" s="408"/>
      <c r="AX25" s="409"/>
      <c r="AY25" s="407">
        <f>AY24*13</f>
        <v>198744.00000000003</v>
      </c>
      <c r="AZ25" s="408"/>
      <c r="BA25" s="408"/>
      <c r="BB25" s="408"/>
      <c r="BC25" s="408"/>
      <c r="BD25" s="408"/>
      <c r="BE25" s="408"/>
      <c r="BF25" s="408"/>
      <c r="BG25" s="408"/>
      <c r="BH25" s="409"/>
    </row>
    <row r="26" spans="3:60" ht="19.5" customHeight="1" thickBot="1" x14ac:dyDescent="0.3">
      <c r="C26" s="386" t="s">
        <v>247</v>
      </c>
      <c r="D26" s="387"/>
      <c r="E26" s="387"/>
      <c r="F26" s="387"/>
      <c r="G26" s="387"/>
      <c r="H26" s="387"/>
      <c r="I26" s="387"/>
      <c r="J26" s="387"/>
      <c r="K26" s="388"/>
      <c r="L26" s="404">
        <f>Schichtplanrechner!$P$24</f>
        <v>0</v>
      </c>
      <c r="M26" s="405"/>
      <c r="N26" s="406"/>
      <c r="O26" s="301"/>
      <c r="AE26" s="292" t="s">
        <v>274</v>
      </c>
      <c r="AF26" s="293"/>
      <c r="AG26" s="293"/>
      <c r="AH26" s="293"/>
      <c r="AI26" s="293"/>
      <c r="AJ26" s="293"/>
      <c r="AK26" s="293"/>
      <c r="AL26" s="293"/>
      <c r="AM26" s="293"/>
      <c r="AN26" s="294"/>
      <c r="AO26" s="395">
        <f>AO25*4</f>
        <v>591136.00000000012</v>
      </c>
      <c r="AP26" s="396"/>
      <c r="AQ26" s="396"/>
      <c r="AR26" s="396"/>
      <c r="AS26" s="396"/>
      <c r="AT26" s="396"/>
      <c r="AU26" s="396"/>
      <c r="AV26" s="396"/>
      <c r="AW26" s="396"/>
      <c r="AX26" s="397"/>
      <c r="AY26" s="395">
        <f>AY25*4</f>
        <v>794976.00000000012</v>
      </c>
      <c r="AZ26" s="396"/>
      <c r="BA26" s="396"/>
      <c r="BB26" s="396"/>
      <c r="BC26" s="396"/>
      <c r="BD26" s="396"/>
      <c r="BE26" s="396"/>
      <c r="BF26" s="396"/>
      <c r="BG26" s="396"/>
      <c r="BH26" s="397"/>
    </row>
    <row r="27" spans="3:60" ht="19.5" customHeight="1" x14ac:dyDescent="0.25">
      <c r="C27" s="386" t="s">
        <v>248</v>
      </c>
      <c r="D27" s="387"/>
      <c r="E27" s="387"/>
      <c r="F27" s="387"/>
      <c r="G27" s="387"/>
      <c r="H27" s="387"/>
      <c r="I27" s="387"/>
      <c r="J27" s="387"/>
      <c r="K27" s="388"/>
      <c r="L27" s="404">
        <f>Schichtplanrechner!$P$25</f>
        <v>0.5</v>
      </c>
      <c r="M27" s="405"/>
      <c r="N27" s="406"/>
      <c r="O27" s="301"/>
    </row>
    <row r="28" spans="3:60" ht="19.5" customHeight="1" x14ac:dyDescent="0.25">
      <c r="C28" s="386" t="s">
        <v>249</v>
      </c>
      <c r="D28" s="387"/>
      <c r="E28" s="387"/>
      <c r="F28" s="387"/>
      <c r="G28" s="387"/>
      <c r="H28" s="387"/>
      <c r="I28" s="387"/>
      <c r="J28" s="387"/>
      <c r="K28" s="388"/>
      <c r="L28" s="404">
        <f>Schichtplanrechner!$P$26</f>
        <v>0</v>
      </c>
      <c r="M28" s="405"/>
      <c r="N28" s="406"/>
    </row>
    <row r="29" spans="3:60" ht="19.5" customHeight="1" thickBot="1" x14ac:dyDescent="0.3">
      <c r="C29" s="398" t="s">
        <v>250</v>
      </c>
      <c r="D29" s="399"/>
      <c r="E29" s="399"/>
      <c r="F29" s="399"/>
      <c r="G29" s="399"/>
      <c r="H29" s="399"/>
      <c r="I29" s="399"/>
      <c r="J29" s="399"/>
      <c r="K29" s="400"/>
      <c r="L29" s="401">
        <f>Schichtplanrechner!$P$27</f>
        <v>1</v>
      </c>
      <c r="M29" s="402"/>
      <c r="N29" s="403"/>
    </row>
    <row r="30" spans="3:60" ht="19.5" customHeight="1" x14ac:dyDescent="0.25"/>
    <row r="31" spans="3:60" ht="19.5" customHeight="1" thickBot="1" x14ac:dyDescent="0.3">
      <c r="C31" s="245"/>
      <c r="D31" s="8"/>
      <c r="E31" s="8"/>
      <c r="F31" s="8"/>
      <c r="G31" s="8"/>
      <c r="H31" s="8"/>
      <c r="I31" s="8"/>
      <c r="M31" s="78"/>
      <c r="N31" s="78"/>
      <c r="O31" s="78"/>
      <c r="P31" s="78"/>
      <c r="Q31" s="78"/>
      <c r="R31" s="78"/>
      <c r="S31" s="78"/>
      <c r="T31" s="78"/>
      <c r="U31" s="78"/>
      <c r="V31" s="78"/>
      <c r="W31" s="78"/>
      <c r="X31" s="78"/>
    </row>
    <row r="32" spans="3:60" ht="19.5" customHeight="1" x14ac:dyDescent="0.25">
      <c r="C32" s="443" t="s">
        <v>244</v>
      </c>
      <c r="D32" s="444"/>
      <c r="E32" s="444"/>
      <c r="F32" s="444"/>
      <c r="G32" s="444"/>
      <c r="H32" s="444"/>
      <c r="I32" s="444"/>
      <c r="J32" s="444"/>
      <c r="K32" s="444"/>
      <c r="L32" s="445"/>
      <c r="M32" s="449">
        <f>I13</f>
        <v>3</v>
      </c>
      <c r="N32" s="450"/>
      <c r="O32" s="450"/>
      <c r="P32" s="450"/>
      <c r="Q32" s="450"/>
      <c r="R32" s="450"/>
      <c r="S32" s="450"/>
      <c r="T32" s="450"/>
      <c r="U32" s="450"/>
      <c r="V32" s="450"/>
      <c r="W32" s="450"/>
      <c r="X32" s="451"/>
    </row>
    <row r="33" spans="2:66" ht="19.5" customHeight="1" x14ac:dyDescent="0.25">
      <c r="C33" s="386" t="s">
        <v>251</v>
      </c>
      <c r="D33" s="387"/>
      <c r="E33" s="387"/>
      <c r="F33" s="387"/>
      <c r="G33" s="387"/>
      <c r="H33" s="387"/>
      <c r="I33" s="387"/>
      <c r="J33" s="387"/>
      <c r="K33" s="387"/>
      <c r="L33" s="388"/>
      <c r="M33" s="414">
        <f>I11</f>
        <v>40</v>
      </c>
      <c r="N33" s="415"/>
      <c r="O33" s="415"/>
      <c r="P33" s="415"/>
      <c r="Q33" s="415"/>
      <c r="R33" s="415"/>
      <c r="S33" s="415"/>
      <c r="T33" s="415"/>
      <c r="U33" s="415"/>
      <c r="V33" s="415"/>
      <c r="W33" s="415"/>
      <c r="X33" s="416"/>
    </row>
    <row r="34" spans="2:66" ht="19.5" customHeight="1" thickBot="1" x14ac:dyDescent="0.3">
      <c r="C34" s="417" t="s">
        <v>283</v>
      </c>
      <c r="D34" s="418"/>
      <c r="E34" s="418"/>
      <c r="F34" s="418"/>
      <c r="G34" s="418"/>
      <c r="H34" s="418"/>
      <c r="I34" s="418"/>
      <c r="J34" s="418"/>
      <c r="K34" s="418"/>
      <c r="L34" s="419"/>
      <c r="M34" s="446" t="s">
        <v>252</v>
      </c>
      <c r="N34" s="447"/>
      <c r="O34" s="447"/>
      <c r="P34" s="448"/>
      <c r="Q34" s="446" t="s">
        <v>32</v>
      </c>
      <c r="R34" s="447"/>
      <c r="S34" s="447"/>
      <c r="T34" s="448"/>
      <c r="U34" s="446" t="s">
        <v>33</v>
      </c>
      <c r="V34" s="447"/>
      <c r="W34" s="447"/>
      <c r="X34" s="448"/>
    </row>
    <row r="35" spans="2:66" ht="19.5" customHeight="1" thickBot="1" x14ac:dyDescent="0.3">
      <c r="C35" s="424"/>
      <c r="D35" s="425"/>
      <c r="E35" s="425"/>
      <c r="F35" s="425"/>
      <c r="G35" s="425"/>
      <c r="H35" s="425"/>
      <c r="I35" s="425"/>
      <c r="J35" s="425"/>
      <c r="K35" s="425"/>
      <c r="L35" s="426"/>
      <c r="M35" s="420" t="s">
        <v>253</v>
      </c>
      <c r="N35" s="421"/>
      <c r="O35" s="422" t="s">
        <v>254</v>
      </c>
      <c r="P35" s="423"/>
      <c r="Q35" s="420" t="s">
        <v>253</v>
      </c>
      <c r="R35" s="421"/>
      <c r="S35" s="422" t="s">
        <v>254</v>
      </c>
      <c r="T35" s="423"/>
      <c r="U35" s="420" t="s">
        <v>253</v>
      </c>
      <c r="V35" s="421"/>
      <c r="W35" s="422" t="s">
        <v>254</v>
      </c>
      <c r="X35" s="423"/>
    </row>
    <row r="36" spans="2:66" ht="19.5" customHeight="1" x14ac:dyDescent="0.25">
      <c r="C36" s="427" t="s">
        <v>0</v>
      </c>
      <c r="D36" s="428"/>
      <c r="E36" s="428"/>
      <c r="F36" s="428"/>
      <c r="G36" s="428"/>
      <c r="H36" s="428"/>
      <c r="I36" s="428"/>
      <c r="J36" s="428"/>
      <c r="K36" s="428"/>
      <c r="L36" s="429"/>
      <c r="M36" s="410">
        <v>10</v>
      </c>
      <c r="N36" s="411"/>
      <c r="O36" s="412">
        <v>8</v>
      </c>
      <c r="P36" s="413"/>
      <c r="Q36" s="410">
        <v>0</v>
      </c>
      <c r="R36" s="411"/>
      <c r="S36" s="412">
        <v>0</v>
      </c>
      <c r="T36" s="413"/>
      <c r="U36" s="410">
        <v>0</v>
      </c>
      <c r="V36" s="411"/>
      <c r="W36" s="412">
        <v>0</v>
      </c>
      <c r="X36" s="413"/>
    </row>
    <row r="37" spans="2:66" ht="19.5" customHeight="1" thickBot="1" x14ac:dyDescent="0.3">
      <c r="C37" s="398" t="s">
        <v>1</v>
      </c>
      <c r="D37" s="399"/>
      <c r="E37" s="399"/>
      <c r="F37" s="399"/>
      <c r="G37" s="399"/>
      <c r="H37" s="399"/>
      <c r="I37" s="399"/>
      <c r="J37" s="399"/>
      <c r="K37" s="399"/>
      <c r="L37" s="400"/>
      <c r="M37" s="464">
        <v>5</v>
      </c>
      <c r="N37" s="465"/>
      <c r="O37" s="462">
        <v>8</v>
      </c>
      <c r="P37" s="463"/>
      <c r="Q37" s="464">
        <v>0</v>
      </c>
      <c r="R37" s="465"/>
      <c r="S37" s="462">
        <v>0</v>
      </c>
      <c r="T37" s="463"/>
      <c r="U37" s="464">
        <v>0</v>
      </c>
      <c r="V37" s="465"/>
      <c r="W37" s="462">
        <v>0</v>
      </c>
      <c r="X37" s="463"/>
    </row>
    <row r="38" spans="2:66" ht="19.5" customHeight="1" thickBot="1" x14ac:dyDescent="0.3">
      <c r="C38" s="438" t="s">
        <v>275</v>
      </c>
      <c r="D38" s="439"/>
      <c r="E38" s="439"/>
      <c r="F38" s="439"/>
      <c r="G38" s="439"/>
      <c r="H38" s="439"/>
      <c r="I38" s="439"/>
      <c r="J38" s="439"/>
      <c r="K38" s="439"/>
      <c r="L38" s="440"/>
      <c r="M38" s="441">
        <f>SUM(M36:N37)</f>
        <v>15</v>
      </c>
      <c r="N38" s="442"/>
      <c r="O38" s="432">
        <f>SUM(O36:P37)</f>
        <v>16</v>
      </c>
      <c r="P38" s="466"/>
      <c r="Q38" s="441">
        <f>SUM(Q36:R37)</f>
        <v>0</v>
      </c>
      <c r="R38" s="442"/>
      <c r="S38" s="432">
        <f>SUM(S36:T37)</f>
        <v>0</v>
      </c>
      <c r="T38" s="466"/>
      <c r="U38" s="441">
        <f>SUM(U36:V37)</f>
        <v>0</v>
      </c>
      <c r="V38" s="442"/>
      <c r="W38" s="432">
        <f>SUM(W36:X37)</f>
        <v>0</v>
      </c>
      <c r="X38" s="466"/>
    </row>
    <row r="40" spans="2:66" x14ac:dyDescent="0.25">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row>
    <row r="41" spans="2:66" x14ac:dyDescent="0.25">
      <c r="B41" s="333"/>
      <c r="C41" s="333"/>
      <c r="D41" s="333"/>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333"/>
      <c r="BE41" s="333"/>
      <c r="BF41" s="333"/>
      <c r="BG41" s="333"/>
      <c r="BH41" s="333"/>
      <c r="BI41" s="333"/>
      <c r="BJ41" s="333"/>
      <c r="BK41" s="333"/>
      <c r="BL41" s="333"/>
      <c r="BM41" s="333"/>
      <c r="BN41" s="333"/>
    </row>
    <row r="42" spans="2:66" x14ac:dyDescent="0.25">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c r="BG42" s="333"/>
      <c r="BH42" s="333"/>
      <c r="BI42" s="333"/>
      <c r="BJ42" s="333"/>
      <c r="BK42" s="333"/>
      <c r="BL42" s="333"/>
      <c r="BM42" s="333"/>
      <c r="BN42" s="333"/>
    </row>
    <row r="43" spans="2:66" x14ac:dyDescent="0.25">
      <c r="B43" s="333"/>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row>
    <row r="44" spans="2:66" x14ac:dyDescent="0.25">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row>
    <row r="45" spans="2:66" x14ac:dyDescent="0.25">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row>
    <row r="46" spans="2:66" x14ac:dyDescent="0.25">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row>
    <row r="47" spans="2:66" x14ac:dyDescent="0.25">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row>
    <row r="48" spans="2:66" x14ac:dyDescent="0.25">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row>
    <row r="49" spans="2:66" x14ac:dyDescent="0.25">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row>
    <row r="50" spans="2:66" x14ac:dyDescent="0.25">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row>
    <row r="51" spans="2:66" x14ac:dyDescent="0.25">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row>
    <row r="52" spans="2:66" x14ac:dyDescent="0.25">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row>
    <row r="53" spans="2:66" x14ac:dyDescent="0.25">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row>
    <row r="54" spans="2:66" x14ac:dyDescent="0.25">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row>
    <row r="55" spans="2:66" x14ac:dyDescent="0.25">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row>
    <row r="56" spans="2:66" x14ac:dyDescent="0.25">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row>
    <row r="57" spans="2:66" x14ac:dyDescent="0.25">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row>
    <row r="58" spans="2:66" x14ac:dyDescent="0.25">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row>
    <row r="59" spans="2:66" x14ac:dyDescent="0.2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row>
    <row r="60" spans="2:66" x14ac:dyDescent="0.25">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row>
  </sheetData>
  <customSheetViews>
    <customSheetView guid="{585B02F6-D04E-40B0-9C3D-EA9FC2F8BE0E}" scale="85" showGridLines="0">
      <selection activeCell="AO3" sqref="AO3"/>
      <pageMargins left="0.7" right="0.7" top="0.78740157499999996" bottom="0.78740157499999996" header="0.3" footer="0.3"/>
    </customSheetView>
    <customSheetView guid="{A3C78327-8DE4-4FA3-9639-BE4895212F26}" scale="85" showGridLines="0">
      <selection activeCell="AO3" sqref="AO3"/>
      <pageMargins left="0.7" right="0.7" top="0.78740157499999996" bottom="0.78740157499999996" header="0.3" footer="0.3"/>
    </customSheetView>
  </customSheetViews>
  <mergeCells count="92">
    <mergeCell ref="M37:N37"/>
    <mergeCell ref="C38:L38"/>
    <mergeCell ref="C37:L37"/>
    <mergeCell ref="U34:X34"/>
    <mergeCell ref="Q34:T34"/>
    <mergeCell ref="M34:P34"/>
    <mergeCell ref="M38:N38"/>
    <mergeCell ref="O38:P38"/>
    <mergeCell ref="Q38:R38"/>
    <mergeCell ref="S38:T38"/>
    <mergeCell ref="U38:V38"/>
    <mergeCell ref="W38:X38"/>
    <mergeCell ref="W37:X37"/>
    <mergeCell ref="U37:V37"/>
    <mergeCell ref="S37:T37"/>
    <mergeCell ref="Q37:R37"/>
    <mergeCell ref="O37:P37"/>
    <mergeCell ref="U36:V36"/>
    <mergeCell ref="W36:X36"/>
    <mergeCell ref="D18:I19"/>
    <mergeCell ref="L29:N29"/>
    <mergeCell ref="L28:N28"/>
    <mergeCell ref="C29:K29"/>
    <mergeCell ref="C28:K28"/>
    <mergeCell ref="M33:X33"/>
    <mergeCell ref="M32:X32"/>
    <mergeCell ref="C36:L36"/>
    <mergeCell ref="M36:N36"/>
    <mergeCell ref="O36:P36"/>
    <mergeCell ref="Q36:R36"/>
    <mergeCell ref="S36:T36"/>
    <mergeCell ref="C35:L35"/>
    <mergeCell ref="W35:X35"/>
    <mergeCell ref="C34:L34"/>
    <mergeCell ref="C32:L32"/>
    <mergeCell ref="C33:L33"/>
    <mergeCell ref="C27:K27"/>
    <mergeCell ref="L27:N27"/>
    <mergeCell ref="M35:N35"/>
    <mergeCell ref="O35:P35"/>
    <mergeCell ref="Q35:R35"/>
    <mergeCell ref="S35:T35"/>
    <mergeCell ref="U35:V35"/>
    <mergeCell ref="C25:K25"/>
    <mergeCell ref="L25:N25"/>
    <mergeCell ref="AO25:AX25"/>
    <mergeCell ref="AY25:BH25"/>
    <mergeCell ref="C26:K26"/>
    <mergeCell ref="L26:N26"/>
    <mergeCell ref="AO26:AX26"/>
    <mergeCell ref="AY26:BH26"/>
    <mergeCell ref="C23:K23"/>
    <mergeCell ref="L23:N23"/>
    <mergeCell ref="AO23:AX23"/>
    <mergeCell ref="AY23:BH23"/>
    <mergeCell ref="C24:K24"/>
    <mergeCell ref="L24:N24"/>
    <mergeCell ref="AO24:AX24"/>
    <mergeCell ref="AY24:BH24"/>
    <mergeCell ref="AO21:AX21"/>
    <mergeCell ref="AY21:BH21"/>
    <mergeCell ref="AO22:AX22"/>
    <mergeCell ref="AY22:BH22"/>
    <mergeCell ref="AO18:AX18"/>
    <mergeCell ref="AY18:BH18"/>
    <mergeCell ref="AO19:AX19"/>
    <mergeCell ref="AY19:BH19"/>
    <mergeCell ref="AO20:AX20"/>
    <mergeCell ref="AY20:BH20"/>
    <mergeCell ref="AO16:AX16"/>
    <mergeCell ref="AY16:BH16"/>
    <mergeCell ref="D17:I17"/>
    <mergeCell ref="K17:P17"/>
    <mergeCell ref="AO17:AX17"/>
    <mergeCell ref="AY17:BH17"/>
    <mergeCell ref="AO13:AX13"/>
    <mergeCell ref="AY13:BH13"/>
    <mergeCell ref="AO14:AX14"/>
    <mergeCell ref="AY14:BH14"/>
    <mergeCell ref="C15:I15"/>
    <mergeCell ref="J15:P15"/>
    <mergeCell ref="AO15:AX15"/>
    <mergeCell ref="AY15:BH15"/>
    <mergeCell ref="AE3:AK3"/>
    <mergeCell ref="C11:H11"/>
    <mergeCell ref="AO11:AX11"/>
    <mergeCell ref="AY11:BH11"/>
    <mergeCell ref="AO12:AX12"/>
    <mergeCell ref="AY12:BH12"/>
    <mergeCell ref="C3:I3"/>
    <mergeCell ref="J3:P3"/>
    <mergeCell ref="Q3:W3"/>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105"/>
  <sheetViews>
    <sheetView showGridLines="0" zoomScale="85" zoomScaleNormal="85" workbookViewId="0">
      <selection activeCell="K58" sqref="K5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row r="2" spans="2:60" ht="21" customHeight="1" thickBot="1" x14ac:dyDescent="0.3">
      <c r="C2" s="51" t="s">
        <v>100</v>
      </c>
      <c r="U2" s="27"/>
      <c r="V2" s="27"/>
      <c r="W2" s="27"/>
      <c r="X2" s="27"/>
      <c r="Y2" s="27"/>
      <c r="Z2" s="27"/>
      <c r="AA2" s="27"/>
      <c r="AB2" s="27"/>
      <c r="AC2" s="27"/>
      <c r="AD2" s="27"/>
      <c r="AE2" s="27"/>
      <c r="AF2" s="27"/>
      <c r="AG2" s="27"/>
      <c r="AH2" s="27"/>
      <c r="AI2" s="27"/>
      <c r="AJ2" s="27"/>
      <c r="AK2" s="27"/>
      <c r="AL2" s="27"/>
      <c r="AM2" s="127"/>
      <c r="AN2" s="127"/>
      <c r="AO2" s="127"/>
      <c r="AP2" s="26"/>
    </row>
    <row r="3" spans="2:60" ht="15.75" thickBot="1" x14ac:dyDescent="0.3">
      <c r="B3" s="26"/>
      <c r="C3" s="366" t="s">
        <v>96</v>
      </c>
      <c r="D3" s="367"/>
      <c r="E3" s="367"/>
      <c r="F3" s="367"/>
      <c r="G3" s="367"/>
      <c r="H3" s="367"/>
      <c r="I3" s="367"/>
      <c r="J3" s="366" t="s">
        <v>95</v>
      </c>
      <c r="K3" s="367"/>
      <c r="L3" s="367"/>
      <c r="M3" s="367"/>
      <c r="N3" s="367"/>
      <c r="O3" s="367"/>
      <c r="P3" s="368"/>
      <c r="Q3" s="27"/>
      <c r="R3" s="50" t="s">
        <v>94</v>
      </c>
      <c r="S3" s="50" t="s">
        <v>94</v>
      </c>
      <c r="T3" s="327"/>
      <c r="U3" s="273"/>
      <c r="V3" s="273"/>
      <c r="W3" s="273"/>
      <c r="X3" s="27"/>
      <c r="Y3" s="295"/>
      <c r="Z3" s="295"/>
      <c r="AA3" s="295"/>
      <c r="AB3" s="273"/>
      <c r="AC3" s="273"/>
      <c r="AD3" s="273"/>
      <c r="AE3" s="461"/>
      <c r="AF3" s="461"/>
      <c r="AG3" s="461"/>
      <c r="AH3" s="461"/>
      <c r="AI3" s="461"/>
      <c r="AJ3" s="461"/>
      <c r="AK3" s="461"/>
      <c r="AL3" s="27"/>
      <c r="AM3" s="295"/>
      <c r="AN3" s="295"/>
      <c r="AO3" s="295"/>
      <c r="AP3" s="26"/>
    </row>
    <row r="4" spans="2:6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27"/>
      <c r="R4" s="46" t="s">
        <v>34</v>
      </c>
      <c r="S4" s="45" t="s">
        <v>35</v>
      </c>
      <c r="T4" s="319"/>
      <c r="U4" s="127"/>
      <c r="V4" s="308"/>
      <c r="W4" s="308"/>
      <c r="X4" s="27"/>
      <c r="Y4" s="127"/>
      <c r="Z4" s="127"/>
      <c r="AA4" s="127"/>
      <c r="AB4" s="308"/>
      <c r="AC4" s="127"/>
      <c r="AD4" s="127"/>
      <c r="AE4" s="308"/>
      <c r="AF4" s="308"/>
      <c r="AG4" s="308"/>
      <c r="AH4" s="308"/>
      <c r="AI4" s="308"/>
      <c r="AJ4" s="127"/>
      <c r="AK4" s="127"/>
      <c r="AL4" s="27"/>
      <c r="AM4" s="127"/>
      <c r="AN4" s="127"/>
      <c r="AO4" s="127"/>
      <c r="AP4" s="26"/>
    </row>
    <row r="5" spans="2:60" ht="14.45" thickBot="1" x14ac:dyDescent="0.4">
      <c r="B5" s="298" t="s">
        <v>37</v>
      </c>
      <c r="C5" s="43" t="s">
        <v>34</v>
      </c>
      <c r="D5" s="42" t="s">
        <v>34</v>
      </c>
      <c r="E5" s="42" t="s">
        <v>34</v>
      </c>
      <c r="F5" s="42" t="s">
        <v>34</v>
      </c>
      <c r="G5" s="42" t="s">
        <v>34</v>
      </c>
      <c r="H5" s="42" t="s">
        <v>34</v>
      </c>
      <c r="I5" s="41"/>
      <c r="J5" s="40" t="s">
        <v>35</v>
      </c>
      <c r="K5" s="39" t="s">
        <v>35</v>
      </c>
      <c r="L5" s="39" t="s">
        <v>35</v>
      </c>
      <c r="M5" s="39" t="s">
        <v>35</v>
      </c>
      <c r="N5" s="39" t="s">
        <v>35</v>
      </c>
      <c r="O5" s="64"/>
      <c r="P5" s="37"/>
      <c r="Q5" s="27"/>
      <c r="R5" s="26">
        <f>COUNTIF($C5:$P5,"F")</f>
        <v>6</v>
      </c>
      <c r="S5" s="26">
        <f>COUNTIF($C5:$P5,"S")</f>
        <v>5</v>
      </c>
      <c r="T5" s="328"/>
      <c r="U5" s="127"/>
      <c r="V5" s="127"/>
      <c r="W5" s="127"/>
      <c r="X5" s="27"/>
      <c r="Y5" s="127"/>
      <c r="Z5" s="127"/>
      <c r="AA5" s="127"/>
      <c r="AB5" s="308"/>
      <c r="AC5" s="127"/>
      <c r="AD5" s="127"/>
      <c r="AE5" s="127"/>
      <c r="AF5" s="127"/>
      <c r="AG5" s="127"/>
      <c r="AH5" s="127"/>
      <c r="AI5" s="127"/>
      <c r="AJ5" s="308"/>
      <c r="AK5" s="308"/>
      <c r="AL5" s="27"/>
      <c r="AM5" s="127"/>
      <c r="AN5" s="127"/>
      <c r="AO5" s="127"/>
      <c r="AP5" s="26"/>
    </row>
    <row r="6" spans="2:60" ht="14.45" thickBot="1" x14ac:dyDescent="0.4">
      <c r="B6" s="298" t="s">
        <v>38</v>
      </c>
      <c r="C6" s="35" t="s">
        <v>35</v>
      </c>
      <c r="D6" s="34" t="s">
        <v>35</v>
      </c>
      <c r="E6" s="34" t="s">
        <v>35</v>
      </c>
      <c r="F6" s="34" t="s">
        <v>35</v>
      </c>
      <c r="G6" s="34" t="s">
        <v>35</v>
      </c>
      <c r="H6" s="33"/>
      <c r="I6" s="32"/>
      <c r="J6" s="31" t="s">
        <v>34</v>
      </c>
      <c r="K6" s="30" t="s">
        <v>34</v>
      </c>
      <c r="L6" s="30" t="s">
        <v>34</v>
      </c>
      <c r="M6" s="30" t="s">
        <v>34</v>
      </c>
      <c r="N6" s="30" t="s">
        <v>34</v>
      </c>
      <c r="O6" s="30" t="s">
        <v>34</v>
      </c>
      <c r="P6" s="28"/>
      <c r="Q6" s="27"/>
      <c r="R6" s="26">
        <f>COUNTIF($C6:$P6,"F")</f>
        <v>6</v>
      </c>
      <c r="S6" s="26">
        <f>COUNTIF($C6:$P6,"S")</f>
        <v>5</v>
      </c>
      <c r="T6" s="328"/>
      <c r="U6" s="127"/>
      <c r="V6" s="127"/>
      <c r="W6" s="127"/>
      <c r="X6" s="308"/>
      <c r="Y6" s="127"/>
      <c r="Z6" s="127"/>
      <c r="AA6" s="127"/>
      <c r="AB6" s="127"/>
      <c r="AC6" s="308"/>
      <c r="AD6" s="308"/>
      <c r="AE6" s="308"/>
      <c r="AF6" s="127"/>
      <c r="AG6" s="308"/>
      <c r="AH6" s="127"/>
      <c r="AI6" s="308"/>
      <c r="AJ6" s="127"/>
      <c r="AK6" s="308"/>
      <c r="AL6" s="27"/>
      <c r="AM6" s="127"/>
      <c r="AN6" s="127"/>
      <c r="AO6" s="127"/>
      <c r="AP6" s="26"/>
    </row>
    <row r="7" spans="2:60" s="78" customFormat="1" ht="14.1" x14ac:dyDescent="0.35">
      <c r="B7" s="308"/>
      <c r="C7" s="127"/>
      <c r="D7" s="127"/>
      <c r="E7" s="308"/>
      <c r="F7" s="127"/>
      <c r="G7" s="308"/>
      <c r="H7" s="308"/>
      <c r="I7" s="308"/>
      <c r="J7" s="308"/>
      <c r="K7" s="127"/>
      <c r="L7" s="127"/>
      <c r="M7" s="308"/>
      <c r="N7" s="127"/>
      <c r="O7" s="308"/>
      <c r="P7" s="308"/>
      <c r="Q7" s="127"/>
      <c r="R7" s="127"/>
      <c r="S7" s="127"/>
      <c r="T7" s="127"/>
      <c r="U7" s="308"/>
      <c r="V7" s="127"/>
      <c r="W7" s="308"/>
      <c r="X7" s="308"/>
      <c r="Y7" s="127"/>
      <c r="Z7" s="127"/>
      <c r="AA7" s="127"/>
      <c r="AB7" s="127"/>
      <c r="AC7" s="127"/>
      <c r="AD7" s="127"/>
      <c r="AE7" s="308"/>
      <c r="AF7" s="308"/>
      <c r="AG7" s="127"/>
      <c r="AH7" s="127"/>
      <c r="AI7" s="127"/>
      <c r="AJ7" s="127"/>
      <c r="AK7" s="127"/>
      <c r="AM7" s="26"/>
      <c r="AN7" s="26"/>
      <c r="AO7" s="26"/>
      <c r="AP7" s="126"/>
    </row>
    <row r="8" spans="2:60" ht="19.5" customHeight="1" x14ac:dyDescent="0.25">
      <c r="B8" s="308"/>
      <c r="C8" s="272" t="s">
        <v>282</v>
      </c>
      <c r="D8" s="127"/>
      <c r="E8" s="127"/>
      <c r="F8" s="127"/>
      <c r="G8" s="127"/>
      <c r="H8" s="308"/>
      <c r="I8" s="308"/>
      <c r="J8" s="127"/>
      <c r="K8" s="127"/>
      <c r="L8" s="127"/>
      <c r="M8" s="127"/>
      <c r="N8" s="127"/>
      <c r="O8" s="127"/>
      <c r="P8" s="127"/>
      <c r="Q8" s="308"/>
      <c r="R8" s="308"/>
      <c r="S8" s="308"/>
      <c r="T8" s="308"/>
      <c r="U8" s="308"/>
      <c r="V8" s="127"/>
      <c r="W8" s="127"/>
      <c r="X8" s="308"/>
      <c r="Y8" s="26"/>
      <c r="Z8" s="26"/>
      <c r="AA8" s="26"/>
      <c r="AB8" s="27"/>
      <c r="AE8" s="245" t="s">
        <v>276</v>
      </c>
      <c r="AF8" s="296"/>
      <c r="AG8" s="296"/>
      <c r="AH8" s="296"/>
      <c r="AI8" s="296"/>
      <c r="AJ8" s="296"/>
      <c r="AK8" s="296"/>
    </row>
    <row r="9" spans="2:60" s="78" customFormat="1" ht="15.75" customHeight="1" thickBot="1" x14ac:dyDescent="0.4">
      <c r="B9" s="308"/>
      <c r="C9" s="127"/>
      <c r="D9" s="127"/>
      <c r="E9" s="308"/>
      <c r="F9" s="127"/>
      <c r="G9" s="308"/>
      <c r="H9" s="308"/>
      <c r="I9" s="308"/>
      <c r="J9" s="308"/>
      <c r="K9" s="127"/>
      <c r="L9" s="127"/>
      <c r="M9" s="308"/>
      <c r="N9" s="127"/>
      <c r="O9" s="308"/>
      <c r="P9" s="308"/>
      <c r="Q9" s="127"/>
      <c r="R9" s="127"/>
      <c r="S9" s="127"/>
      <c r="T9" s="127"/>
      <c r="U9" s="308"/>
      <c r="V9" s="127"/>
      <c r="W9" s="308"/>
      <c r="X9" s="308"/>
      <c r="Y9" s="127"/>
      <c r="Z9" s="127"/>
      <c r="AA9" s="127"/>
      <c r="AB9" s="127"/>
      <c r="AC9" s="127"/>
      <c r="AD9" s="127"/>
      <c r="AE9" s="247"/>
      <c r="AO9" s="263" t="s">
        <v>52</v>
      </c>
      <c r="AP9" s="248"/>
      <c r="AQ9" s="248"/>
      <c r="AR9" s="248"/>
      <c r="AS9" s="248"/>
      <c r="AT9" s="263"/>
      <c r="AY9" s="263" t="s">
        <v>278</v>
      </c>
      <c r="AZ9" s="248"/>
      <c r="BA9" s="248"/>
      <c r="BB9" s="248"/>
      <c r="BC9" s="248"/>
      <c r="BD9" s="248"/>
    </row>
    <row r="10" spans="2:60" s="78" customFormat="1" ht="19.5" customHeight="1" x14ac:dyDescent="0.35">
      <c r="B10" s="308"/>
      <c r="C10" s="362" t="s">
        <v>242</v>
      </c>
      <c r="D10" s="362"/>
      <c r="E10" s="362"/>
      <c r="F10" s="362"/>
      <c r="G10" s="362"/>
      <c r="H10" s="362"/>
      <c r="I10" s="308">
        <v>44</v>
      </c>
      <c r="J10" s="308"/>
      <c r="K10" s="127"/>
      <c r="L10" s="127"/>
      <c r="M10" s="308"/>
      <c r="N10" s="127"/>
      <c r="O10" s="308"/>
      <c r="P10" s="308"/>
      <c r="Q10" s="127"/>
      <c r="R10" s="127"/>
      <c r="S10" s="127"/>
      <c r="T10" s="127"/>
      <c r="U10" s="308"/>
      <c r="V10" s="127"/>
      <c r="W10" s="308"/>
      <c r="X10" s="308"/>
      <c r="Y10" s="127"/>
      <c r="Z10" s="127"/>
      <c r="AA10" s="127"/>
      <c r="AB10" s="127"/>
      <c r="AC10" s="127"/>
      <c r="AD10" s="127"/>
      <c r="AE10" s="274" t="s">
        <v>255</v>
      </c>
      <c r="AF10" s="275"/>
      <c r="AG10" s="275"/>
      <c r="AH10" s="275"/>
      <c r="AI10" s="275"/>
      <c r="AJ10" s="275"/>
      <c r="AK10" s="275"/>
      <c r="AL10" s="275"/>
      <c r="AM10" s="275"/>
      <c r="AN10" s="276"/>
      <c r="AO10" s="363">
        <f>$L32*$L34*$M42</f>
        <v>12504.800000000003</v>
      </c>
      <c r="AP10" s="364"/>
      <c r="AQ10" s="364"/>
      <c r="AR10" s="364"/>
      <c r="AS10" s="364"/>
      <c r="AT10" s="364"/>
      <c r="AU10" s="364"/>
      <c r="AV10" s="364"/>
      <c r="AW10" s="364"/>
      <c r="AX10" s="365"/>
      <c r="AY10" s="363">
        <f>$L33*$L34*$M42</f>
        <v>16816.800000000003</v>
      </c>
      <c r="AZ10" s="364"/>
      <c r="BA10" s="364"/>
      <c r="BB10" s="364"/>
      <c r="BC10" s="364"/>
      <c r="BD10" s="364"/>
      <c r="BE10" s="364"/>
      <c r="BF10" s="364"/>
      <c r="BG10" s="364"/>
      <c r="BH10" s="365"/>
    </row>
    <row r="11" spans="2:60" ht="19.5" customHeight="1" x14ac:dyDescent="0.25">
      <c r="C11" s="307" t="s">
        <v>243</v>
      </c>
      <c r="I11" s="26">
        <v>2</v>
      </c>
      <c r="AE11" s="277" t="s">
        <v>256</v>
      </c>
      <c r="AF11" s="278"/>
      <c r="AG11" s="278"/>
      <c r="AH11" s="278"/>
      <c r="AI11" s="278"/>
      <c r="AJ11" s="278"/>
      <c r="AK11" s="278"/>
      <c r="AL11" s="278"/>
      <c r="AM11" s="278"/>
      <c r="AN11" s="279"/>
      <c r="AO11" s="372">
        <f>$L34*$L35</f>
        <v>0</v>
      </c>
      <c r="AP11" s="373"/>
      <c r="AQ11" s="373"/>
      <c r="AR11" s="373"/>
      <c r="AS11" s="373"/>
      <c r="AT11" s="373"/>
      <c r="AU11" s="373"/>
      <c r="AV11" s="373"/>
      <c r="AW11" s="373"/>
      <c r="AX11" s="374"/>
      <c r="AY11" s="372">
        <f>$L34*$L35</f>
        <v>0</v>
      </c>
      <c r="AZ11" s="373"/>
      <c r="BA11" s="373"/>
      <c r="BB11" s="373"/>
      <c r="BC11" s="373"/>
      <c r="BD11" s="373"/>
      <c r="BE11" s="373"/>
      <c r="BF11" s="373"/>
      <c r="BG11" s="373"/>
      <c r="BH11" s="374"/>
    </row>
    <row r="12" spans="2:60" ht="19.5" customHeight="1" x14ac:dyDescent="0.25">
      <c r="C12" s="307" t="s">
        <v>244</v>
      </c>
      <c r="I12" s="26">
        <v>2</v>
      </c>
      <c r="AE12" s="277" t="s">
        <v>257</v>
      </c>
      <c r="AF12" s="278"/>
      <c r="AG12" s="278"/>
      <c r="AH12" s="278"/>
      <c r="AI12" s="278"/>
      <c r="AJ12" s="278"/>
      <c r="AK12" s="278"/>
      <c r="AL12" s="278"/>
      <c r="AM12" s="278"/>
      <c r="AN12" s="279"/>
      <c r="AO12" s="375">
        <f>$M46+$Q46+$U46</f>
        <v>5</v>
      </c>
      <c r="AP12" s="376"/>
      <c r="AQ12" s="376"/>
      <c r="AR12" s="376"/>
      <c r="AS12" s="376"/>
      <c r="AT12" s="376"/>
      <c r="AU12" s="376"/>
      <c r="AV12" s="376"/>
      <c r="AW12" s="376"/>
      <c r="AX12" s="377"/>
      <c r="AY12" s="375">
        <f>$M46+$Q46+$U46</f>
        <v>5</v>
      </c>
      <c r="AZ12" s="376"/>
      <c r="BA12" s="376"/>
      <c r="BB12" s="376"/>
      <c r="BC12" s="376"/>
      <c r="BD12" s="376"/>
      <c r="BE12" s="376"/>
      <c r="BF12" s="376"/>
      <c r="BG12" s="376"/>
      <c r="BH12" s="377"/>
    </row>
    <row r="13" spans="2:60" ht="19.5" customHeight="1" thickBot="1" x14ac:dyDescent="0.3">
      <c r="C13" s="125"/>
      <c r="AE13" s="280" t="s">
        <v>258</v>
      </c>
      <c r="AF13" s="281"/>
      <c r="AG13" s="281"/>
      <c r="AH13" s="281"/>
      <c r="AI13" s="281"/>
      <c r="AJ13" s="281"/>
      <c r="AK13" s="281"/>
      <c r="AL13" s="281"/>
      <c r="AM13" s="281"/>
      <c r="AN13" s="282"/>
      <c r="AO13" s="378">
        <f>$M46*$O46+$Q46*$S46+$U46*$W46</f>
        <v>40</v>
      </c>
      <c r="AP13" s="379"/>
      <c r="AQ13" s="379"/>
      <c r="AR13" s="379"/>
      <c r="AS13" s="379"/>
      <c r="AT13" s="379"/>
      <c r="AU13" s="379"/>
      <c r="AV13" s="379"/>
      <c r="AW13" s="379"/>
      <c r="AX13" s="380"/>
      <c r="AY13" s="378">
        <f>$M46*$O46+$Q46*$S46+$U46*$W46</f>
        <v>40</v>
      </c>
      <c r="AZ13" s="379"/>
      <c r="BA13" s="379"/>
      <c r="BB13" s="379"/>
      <c r="BC13" s="379"/>
      <c r="BD13" s="379"/>
      <c r="BE13" s="379"/>
      <c r="BF13" s="379"/>
      <c r="BG13" s="379"/>
      <c r="BH13" s="380"/>
    </row>
    <row r="14" spans="2:60" ht="19.5" customHeight="1" thickTop="1" x14ac:dyDescent="0.25">
      <c r="C14" s="384" t="s">
        <v>140</v>
      </c>
      <c r="D14" s="384"/>
      <c r="E14" s="384"/>
      <c r="F14" s="384"/>
      <c r="G14" s="384"/>
      <c r="H14" s="384"/>
      <c r="I14" s="385"/>
      <c r="J14" s="384" t="s">
        <v>132</v>
      </c>
      <c r="K14" s="384"/>
      <c r="L14" s="384"/>
      <c r="M14" s="384"/>
      <c r="N14" s="384"/>
      <c r="O14" s="384"/>
      <c r="P14" s="384"/>
      <c r="AE14" s="283" t="s">
        <v>259</v>
      </c>
      <c r="AF14" s="284"/>
      <c r="AG14" s="284"/>
      <c r="AH14" s="284"/>
      <c r="AI14" s="284"/>
      <c r="AJ14" s="284"/>
      <c r="AK14" s="284"/>
      <c r="AL14" s="284"/>
      <c r="AM14" s="284"/>
      <c r="AN14" s="285"/>
      <c r="AO14" s="369">
        <f>IF($M$42="",0,(($L$32/$M$41*($M46*$O46+$Q46*$S46+$U46*$W46))*AO11))</f>
        <v>0</v>
      </c>
      <c r="AP14" s="370"/>
      <c r="AQ14" s="370"/>
      <c r="AR14" s="370"/>
      <c r="AS14" s="370"/>
      <c r="AT14" s="370"/>
      <c r="AU14" s="370"/>
      <c r="AV14" s="370"/>
      <c r="AW14" s="370"/>
      <c r="AX14" s="371"/>
      <c r="AY14" s="369">
        <f>IF($M$42="",0,(($L$33/$M$41*($M46*$O46+$Q46*$S46+$U46*$W46))*AY11))</f>
        <v>0</v>
      </c>
      <c r="AZ14" s="370"/>
      <c r="BA14" s="370"/>
      <c r="BB14" s="370"/>
      <c r="BC14" s="370"/>
      <c r="BD14" s="370"/>
      <c r="BE14" s="370"/>
      <c r="BF14" s="370"/>
      <c r="BG14" s="370"/>
      <c r="BH14" s="371"/>
    </row>
    <row r="15" spans="2:60" ht="19.5" customHeight="1" x14ac:dyDescent="0.25">
      <c r="J15" s="236"/>
      <c r="AE15" s="277" t="s">
        <v>264</v>
      </c>
      <c r="AF15" s="278"/>
      <c r="AG15" s="278"/>
      <c r="AH15" s="278"/>
      <c r="AI15" s="278"/>
      <c r="AJ15" s="278"/>
      <c r="AK15" s="278"/>
      <c r="AL15" s="278"/>
      <c r="AM15" s="278"/>
      <c r="AN15" s="279"/>
      <c r="AO15" s="372">
        <f>$L34*$L37</f>
        <v>0</v>
      </c>
      <c r="AP15" s="373"/>
      <c r="AQ15" s="373"/>
      <c r="AR15" s="373"/>
      <c r="AS15" s="373"/>
      <c r="AT15" s="373"/>
      <c r="AU15" s="373"/>
      <c r="AV15" s="373"/>
      <c r="AW15" s="373"/>
      <c r="AX15" s="374"/>
      <c r="AY15" s="372">
        <f>$L34*$L37</f>
        <v>0</v>
      </c>
      <c r="AZ15" s="373"/>
      <c r="BA15" s="373"/>
      <c r="BB15" s="373"/>
      <c r="BC15" s="373"/>
      <c r="BD15" s="373"/>
      <c r="BE15" s="373"/>
      <c r="BF15" s="373"/>
      <c r="BG15" s="373"/>
      <c r="BH15" s="374"/>
    </row>
    <row r="16" spans="2:60" ht="19.5" customHeight="1" x14ac:dyDescent="0.25">
      <c r="C16" s="301"/>
      <c r="D16" s="301"/>
      <c r="E16" s="301"/>
      <c r="F16" s="301"/>
      <c r="G16" s="301"/>
      <c r="H16" s="301"/>
      <c r="I16" s="301"/>
      <c r="J16" s="237" t="s">
        <v>133</v>
      </c>
      <c r="K16" s="383" t="s">
        <v>219</v>
      </c>
      <c r="L16" s="383"/>
      <c r="M16" s="383"/>
      <c r="N16" s="383"/>
      <c r="O16" s="383"/>
      <c r="P16" s="383"/>
      <c r="AE16" s="277" t="s">
        <v>265</v>
      </c>
      <c r="AF16" s="278"/>
      <c r="AG16" s="278"/>
      <c r="AH16" s="278"/>
      <c r="AI16" s="278"/>
      <c r="AJ16" s="278"/>
      <c r="AK16" s="278"/>
      <c r="AL16" s="278"/>
      <c r="AM16" s="278"/>
      <c r="AN16" s="279"/>
      <c r="AO16" s="375">
        <f>$Q47</f>
        <v>1</v>
      </c>
      <c r="AP16" s="376"/>
      <c r="AQ16" s="376"/>
      <c r="AR16" s="376"/>
      <c r="AS16" s="376"/>
      <c r="AT16" s="376"/>
      <c r="AU16" s="376"/>
      <c r="AV16" s="376"/>
      <c r="AW16" s="376"/>
      <c r="AX16" s="377"/>
      <c r="AY16" s="375">
        <f>$Q47</f>
        <v>1</v>
      </c>
      <c r="AZ16" s="376"/>
      <c r="BA16" s="376"/>
      <c r="BB16" s="376"/>
      <c r="BC16" s="376"/>
      <c r="BD16" s="376"/>
      <c r="BE16" s="376"/>
      <c r="BF16" s="376"/>
      <c r="BG16" s="376"/>
      <c r="BH16" s="377"/>
    </row>
    <row r="17" spans="3:60" ht="19.5" customHeight="1" thickBot="1" x14ac:dyDescent="0.3">
      <c r="C17" s="301"/>
      <c r="D17" s="301"/>
      <c r="E17" s="301"/>
      <c r="F17" s="301"/>
      <c r="G17" s="301"/>
      <c r="H17" s="301"/>
      <c r="I17" s="301"/>
      <c r="J17" s="237"/>
      <c r="K17" s="383"/>
      <c r="L17" s="383"/>
      <c r="M17" s="383"/>
      <c r="N17" s="383"/>
      <c r="O17" s="383"/>
      <c r="P17" s="383"/>
      <c r="AE17" s="280" t="s">
        <v>266</v>
      </c>
      <c r="AF17" s="281"/>
      <c r="AG17" s="281"/>
      <c r="AH17" s="281"/>
      <c r="AI17" s="281"/>
      <c r="AJ17" s="281"/>
      <c r="AK17" s="281"/>
      <c r="AL17" s="281"/>
      <c r="AM17" s="281"/>
      <c r="AN17" s="282"/>
      <c r="AO17" s="378">
        <f>$Q45*$S45+$Q46*$S46</f>
        <v>8</v>
      </c>
      <c r="AP17" s="379"/>
      <c r="AQ17" s="379"/>
      <c r="AR17" s="379"/>
      <c r="AS17" s="379"/>
      <c r="AT17" s="379"/>
      <c r="AU17" s="379"/>
      <c r="AV17" s="379"/>
      <c r="AW17" s="379"/>
      <c r="AX17" s="380"/>
      <c r="AY17" s="378">
        <f>$Q45*$S45+$Q46*$S46</f>
        <v>8</v>
      </c>
      <c r="AZ17" s="379"/>
      <c r="BA17" s="379"/>
      <c r="BB17" s="379"/>
      <c r="BC17" s="379"/>
      <c r="BD17" s="379"/>
      <c r="BE17" s="379"/>
      <c r="BF17" s="379"/>
      <c r="BG17" s="379"/>
      <c r="BH17" s="380"/>
    </row>
    <row r="18" spans="3:60" ht="19.5" customHeight="1" thickTop="1" x14ac:dyDescent="0.25">
      <c r="C18" s="301"/>
      <c r="D18" s="301"/>
      <c r="E18" s="301"/>
      <c r="F18" s="301"/>
      <c r="G18" s="301"/>
      <c r="H18" s="301"/>
      <c r="I18" s="301"/>
      <c r="J18" s="237" t="s">
        <v>134</v>
      </c>
      <c r="K18" s="383" t="s">
        <v>220</v>
      </c>
      <c r="L18" s="383"/>
      <c r="M18" s="383"/>
      <c r="N18" s="383"/>
      <c r="O18" s="383"/>
      <c r="P18" s="383"/>
      <c r="AE18" s="283" t="s">
        <v>267</v>
      </c>
      <c r="AF18" s="284"/>
      <c r="AG18" s="284"/>
      <c r="AH18" s="284"/>
      <c r="AI18" s="284"/>
      <c r="AJ18" s="284"/>
      <c r="AK18" s="284"/>
      <c r="AL18" s="284"/>
      <c r="AM18" s="284"/>
      <c r="AN18" s="285"/>
      <c r="AO18" s="369">
        <f>IF($M$42="",0,(($L$32/$M$41*($Q45*$S45+$Q46*$S46))*AO15))</f>
        <v>0</v>
      </c>
      <c r="AP18" s="370"/>
      <c r="AQ18" s="370"/>
      <c r="AR18" s="370"/>
      <c r="AS18" s="370"/>
      <c r="AT18" s="370"/>
      <c r="AU18" s="370"/>
      <c r="AV18" s="370"/>
      <c r="AW18" s="370"/>
      <c r="AX18" s="371"/>
      <c r="AY18" s="369">
        <f>IF($M$42="",0,(($L$33/$M$41*($Q45*$S45+$Q46*$S46))*AY15))</f>
        <v>0</v>
      </c>
      <c r="AZ18" s="370"/>
      <c r="BA18" s="370"/>
      <c r="BB18" s="370"/>
      <c r="BC18" s="370"/>
      <c r="BD18" s="370"/>
      <c r="BE18" s="370"/>
      <c r="BF18" s="370"/>
      <c r="BG18" s="370"/>
      <c r="BH18" s="371"/>
    </row>
    <row r="19" spans="3:60" ht="19.5" customHeight="1" x14ac:dyDescent="0.25">
      <c r="C19" s="301"/>
      <c r="D19" s="301"/>
      <c r="E19" s="301"/>
      <c r="F19" s="301"/>
      <c r="G19" s="301"/>
      <c r="H19" s="301"/>
      <c r="I19" s="301"/>
      <c r="J19" s="237"/>
      <c r="K19" s="383"/>
      <c r="L19" s="383"/>
      <c r="M19" s="383"/>
      <c r="N19" s="383"/>
      <c r="O19" s="383"/>
      <c r="P19" s="383"/>
      <c r="AE19" s="277" t="s">
        <v>268</v>
      </c>
      <c r="AF19" s="278"/>
      <c r="AG19" s="278"/>
      <c r="AH19" s="278"/>
      <c r="AI19" s="278"/>
      <c r="AJ19" s="278"/>
      <c r="AK19" s="278"/>
      <c r="AL19" s="278"/>
      <c r="AM19" s="278"/>
      <c r="AN19" s="279"/>
      <c r="AO19" s="372">
        <f>$L34*$L38</f>
        <v>9.8000000000000007</v>
      </c>
      <c r="AP19" s="373"/>
      <c r="AQ19" s="373"/>
      <c r="AR19" s="373"/>
      <c r="AS19" s="373"/>
      <c r="AT19" s="373"/>
      <c r="AU19" s="373"/>
      <c r="AV19" s="373"/>
      <c r="AW19" s="373"/>
      <c r="AX19" s="374"/>
      <c r="AY19" s="372">
        <f>$L34*$L38</f>
        <v>9.8000000000000007</v>
      </c>
      <c r="AZ19" s="373"/>
      <c r="BA19" s="373"/>
      <c r="BB19" s="373"/>
      <c r="BC19" s="373"/>
      <c r="BD19" s="373"/>
      <c r="BE19" s="373"/>
      <c r="BF19" s="373"/>
      <c r="BG19" s="373"/>
      <c r="BH19" s="374"/>
    </row>
    <row r="20" spans="3:60" ht="19.5" customHeight="1" x14ac:dyDescent="0.25">
      <c r="C20" s="301"/>
      <c r="D20" s="301"/>
      <c r="E20" s="301"/>
      <c r="F20" s="301"/>
      <c r="G20" s="301"/>
      <c r="H20" s="301"/>
      <c r="I20" s="301"/>
      <c r="J20" s="237"/>
      <c r="K20" s="383"/>
      <c r="L20" s="383"/>
      <c r="M20" s="383"/>
      <c r="N20" s="383"/>
      <c r="O20" s="383"/>
      <c r="P20" s="383"/>
      <c r="AE20" s="277" t="s">
        <v>269</v>
      </c>
      <c r="AF20" s="278"/>
      <c r="AG20" s="278"/>
      <c r="AH20" s="278"/>
      <c r="AI20" s="278"/>
      <c r="AJ20" s="278"/>
      <c r="AK20" s="278"/>
      <c r="AL20" s="278"/>
      <c r="AM20" s="278"/>
      <c r="AN20" s="279"/>
      <c r="AO20" s="375">
        <f>$U47</f>
        <v>0</v>
      </c>
      <c r="AP20" s="376"/>
      <c r="AQ20" s="376"/>
      <c r="AR20" s="376"/>
      <c r="AS20" s="376"/>
      <c r="AT20" s="376"/>
      <c r="AU20" s="376"/>
      <c r="AV20" s="376"/>
      <c r="AW20" s="376"/>
      <c r="AX20" s="377"/>
      <c r="AY20" s="375">
        <f>$U47</f>
        <v>0</v>
      </c>
      <c r="AZ20" s="376"/>
      <c r="BA20" s="376"/>
      <c r="BB20" s="376"/>
      <c r="BC20" s="376"/>
      <c r="BD20" s="376"/>
      <c r="BE20" s="376"/>
      <c r="BF20" s="376"/>
      <c r="BG20" s="376"/>
      <c r="BH20" s="377"/>
    </row>
    <row r="21" spans="3:60" ht="19.5" customHeight="1" thickBot="1" x14ac:dyDescent="0.3">
      <c r="C21" s="301"/>
      <c r="D21" s="301"/>
      <c r="E21" s="301"/>
      <c r="F21" s="301"/>
      <c r="G21" s="301"/>
      <c r="H21" s="301"/>
      <c r="I21" s="301"/>
      <c r="J21" s="237"/>
      <c r="K21" s="383"/>
      <c r="L21" s="383"/>
      <c r="M21" s="383"/>
      <c r="N21" s="383"/>
      <c r="O21" s="383"/>
      <c r="P21" s="383"/>
      <c r="AE21" s="280" t="s">
        <v>270</v>
      </c>
      <c r="AF21" s="281"/>
      <c r="AG21" s="281"/>
      <c r="AH21" s="281"/>
      <c r="AI21" s="281"/>
      <c r="AJ21" s="281"/>
      <c r="AK21" s="281"/>
      <c r="AL21" s="281"/>
      <c r="AM21" s="281"/>
      <c r="AN21" s="282"/>
      <c r="AO21" s="378">
        <f>$U45*$W45+$U46*$W46</f>
        <v>0</v>
      </c>
      <c r="AP21" s="379"/>
      <c r="AQ21" s="379"/>
      <c r="AR21" s="379"/>
      <c r="AS21" s="379"/>
      <c r="AT21" s="379"/>
      <c r="AU21" s="379"/>
      <c r="AV21" s="379"/>
      <c r="AW21" s="379"/>
      <c r="AX21" s="380"/>
      <c r="AY21" s="378">
        <f>$U45*$W45+$U46*$W46</f>
        <v>0</v>
      </c>
      <c r="AZ21" s="379"/>
      <c r="BA21" s="379"/>
      <c r="BB21" s="379"/>
      <c r="BC21" s="379"/>
      <c r="BD21" s="379"/>
      <c r="BE21" s="379"/>
      <c r="BF21" s="379"/>
      <c r="BG21" s="379"/>
      <c r="BH21" s="380"/>
    </row>
    <row r="22" spans="3:60" ht="19.5" customHeight="1" thickTop="1" thickBot="1" x14ac:dyDescent="0.3">
      <c r="C22" s="301"/>
      <c r="D22" s="301"/>
      <c r="E22" s="301"/>
      <c r="F22" s="301"/>
      <c r="G22" s="301"/>
      <c r="H22" s="301"/>
      <c r="I22" s="301"/>
      <c r="J22" s="237"/>
      <c r="K22" s="383"/>
      <c r="L22" s="383"/>
      <c r="M22" s="383"/>
      <c r="N22" s="383"/>
      <c r="O22" s="383"/>
      <c r="P22" s="383"/>
      <c r="AE22" s="286" t="s">
        <v>271</v>
      </c>
      <c r="AF22" s="287"/>
      <c r="AG22" s="287"/>
      <c r="AH22" s="287"/>
      <c r="AI22" s="287"/>
      <c r="AJ22" s="287"/>
      <c r="AK22" s="287"/>
      <c r="AL22" s="287"/>
      <c r="AM22" s="287"/>
      <c r="AN22" s="288"/>
      <c r="AO22" s="392">
        <f>IF($M$42="",0,(($L$32/$M$41*($U45*$W45+$U46*$W46))*AO19))</f>
        <v>0</v>
      </c>
      <c r="AP22" s="393"/>
      <c r="AQ22" s="393"/>
      <c r="AR22" s="393"/>
      <c r="AS22" s="393"/>
      <c r="AT22" s="393"/>
      <c r="AU22" s="393"/>
      <c r="AV22" s="393"/>
      <c r="AW22" s="393"/>
      <c r="AX22" s="394"/>
      <c r="AY22" s="392">
        <f>IF($M$42="",0,(($L$33/$M$41*($U45*$W45+$U46*$W46))*AY19))</f>
        <v>0</v>
      </c>
      <c r="AZ22" s="393"/>
      <c r="BA22" s="393"/>
      <c r="BB22" s="393"/>
      <c r="BC22" s="393"/>
      <c r="BD22" s="393"/>
      <c r="BE22" s="393"/>
      <c r="BF22" s="393"/>
      <c r="BG22" s="393"/>
      <c r="BH22" s="394"/>
    </row>
    <row r="23" spans="3:60" ht="19.5" customHeight="1" thickTop="1" x14ac:dyDescent="0.25">
      <c r="C23" s="301"/>
      <c r="D23" s="301"/>
      <c r="E23" s="301"/>
      <c r="F23" s="301"/>
      <c r="G23" s="301"/>
      <c r="H23" s="301"/>
      <c r="I23" s="301"/>
      <c r="J23" s="237"/>
      <c r="K23" s="383"/>
      <c r="L23" s="383"/>
      <c r="M23" s="383"/>
      <c r="N23" s="383"/>
      <c r="O23" s="383"/>
      <c r="P23" s="383"/>
      <c r="AE23" s="283" t="s">
        <v>272</v>
      </c>
      <c r="AF23" s="284"/>
      <c r="AG23" s="284"/>
      <c r="AH23" s="284"/>
      <c r="AI23" s="284"/>
      <c r="AJ23" s="284"/>
      <c r="AK23" s="284"/>
      <c r="AL23" s="284"/>
      <c r="AM23" s="284"/>
      <c r="AN23" s="285"/>
      <c r="AO23" s="369">
        <f>AO10+AO14+AO18+AO22</f>
        <v>12504.800000000003</v>
      </c>
      <c r="AP23" s="370"/>
      <c r="AQ23" s="370"/>
      <c r="AR23" s="370"/>
      <c r="AS23" s="370"/>
      <c r="AT23" s="370"/>
      <c r="AU23" s="370"/>
      <c r="AV23" s="370"/>
      <c r="AW23" s="370"/>
      <c r="AX23" s="371"/>
      <c r="AY23" s="369">
        <f>AY10+AY14+AY18+AY22</f>
        <v>16816.800000000003</v>
      </c>
      <c r="AZ23" s="370"/>
      <c r="BA23" s="370"/>
      <c r="BB23" s="370"/>
      <c r="BC23" s="370"/>
      <c r="BD23" s="370"/>
      <c r="BE23" s="370"/>
      <c r="BF23" s="370"/>
      <c r="BG23" s="370"/>
      <c r="BH23" s="371"/>
    </row>
    <row r="24" spans="3:60" ht="19.5" customHeight="1" x14ac:dyDescent="0.25">
      <c r="C24" s="301"/>
      <c r="D24" s="301"/>
      <c r="E24" s="301"/>
      <c r="F24" s="301"/>
      <c r="G24" s="301"/>
      <c r="H24" s="301"/>
      <c r="I24" s="301"/>
      <c r="J24" s="237" t="s">
        <v>135</v>
      </c>
      <c r="K24" s="383" t="s">
        <v>137</v>
      </c>
      <c r="L24" s="383"/>
      <c r="M24" s="383"/>
      <c r="N24" s="383"/>
      <c r="O24" s="383"/>
      <c r="P24" s="383"/>
      <c r="AE24" s="289" t="s">
        <v>273</v>
      </c>
      <c r="AF24" s="290"/>
      <c r="AG24" s="290"/>
      <c r="AH24" s="290"/>
      <c r="AI24" s="290"/>
      <c r="AJ24" s="290"/>
      <c r="AK24" s="290"/>
      <c r="AL24" s="290"/>
      <c r="AM24" s="290"/>
      <c r="AN24" s="291"/>
      <c r="AO24" s="407">
        <f>AO23*13</f>
        <v>162562.40000000002</v>
      </c>
      <c r="AP24" s="408"/>
      <c r="AQ24" s="408"/>
      <c r="AR24" s="408"/>
      <c r="AS24" s="408"/>
      <c r="AT24" s="408"/>
      <c r="AU24" s="408"/>
      <c r="AV24" s="408"/>
      <c r="AW24" s="408"/>
      <c r="AX24" s="409"/>
      <c r="AY24" s="407">
        <f>AY23*13</f>
        <v>218618.40000000002</v>
      </c>
      <c r="AZ24" s="408"/>
      <c r="BA24" s="408"/>
      <c r="BB24" s="408"/>
      <c r="BC24" s="408"/>
      <c r="BD24" s="408"/>
      <c r="BE24" s="408"/>
      <c r="BF24" s="408"/>
      <c r="BG24" s="408"/>
      <c r="BH24" s="409"/>
    </row>
    <row r="25" spans="3:60" ht="19.5" customHeight="1" thickBot="1" x14ac:dyDescent="0.3">
      <c r="C25" s="301"/>
      <c r="D25" s="301"/>
      <c r="E25" s="301"/>
      <c r="F25" s="301"/>
      <c r="G25" s="301"/>
      <c r="H25" s="301"/>
      <c r="I25" s="301"/>
      <c r="J25" s="237"/>
      <c r="K25" s="383"/>
      <c r="L25" s="383"/>
      <c r="M25" s="383"/>
      <c r="N25" s="383"/>
      <c r="O25" s="383"/>
      <c r="P25" s="383"/>
      <c r="AE25" s="292" t="s">
        <v>274</v>
      </c>
      <c r="AF25" s="293"/>
      <c r="AG25" s="293"/>
      <c r="AH25" s="293"/>
      <c r="AI25" s="293"/>
      <c r="AJ25" s="293"/>
      <c r="AK25" s="293"/>
      <c r="AL25" s="293"/>
      <c r="AM25" s="293"/>
      <c r="AN25" s="294"/>
      <c r="AO25" s="395">
        <f>AO24*4</f>
        <v>650249.60000000009</v>
      </c>
      <c r="AP25" s="396"/>
      <c r="AQ25" s="396"/>
      <c r="AR25" s="396"/>
      <c r="AS25" s="396"/>
      <c r="AT25" s="396"/>
      <c r="AU25" s="396"/>
      <c r="AV25" s="396"/>
      <c r="AW25" s="396"/>
      <c r="AX25" s="397"/>
      <c r="AY25" s="395">
        <f>AY24*4</f>
        <v>874473.60000000009</v>
      </c>
      <c r="AZ25" s="396"/>
      <c r="BA25" s="396"/>
      <c r="BB25" s="396"/>
      <c r="BC25" s="396"/>
      <c r="BD25" s="396"/>
      <c r="BE25" s="396"/>
      <c r="BF25" s="396"/>
      <c r="BG25" s="396"/>
      <c r="BH25" s="397"/>
    </row>
    <row r="26" spans="3:60" ht="19.5" customHeight="1" x14ac:dyDescent="0.25">
      <c r="C26" s="301"/>
      <c r="D26" s="301"/>
      <c r="E26" s="301"/>
      <c r="F26" s="301"/>
      <c r="G26" s="301"/>
      <c r="H26" s="301"/>
      <c r="I26" s="301"/>
      <c r="J26" s="237" t="s">
        <v>136</v>
      </c>
      <c r="K26" s="383" t="s">
        <v>221</v>
      </c>
      <c r="L26" s="383"/>
      <c r="M26" s="383"/>
      <c r="N26" s="383"/>
      <c r="O26" s="383"/>
      <c r="P26" s="383"/>
    </row>
    <row r="27" spans="3:60" ht="19.5" customHeight="1" x14ac:dyDescent="0.25">
      <c r="C27" s="301"/>
      <c r="D27" s="301"/>
      <c r="E27" s="301"/>
      <c r="F27" s="301"/>
      <c r="G27" s="301"/>
      <c r="H27" s="301"/>
      <c r="I27" s="301"/>
      <c r="J27" s="237"/>
      <c r="K27" s="383"/>
      <c r="L27" s="383"/>
      <c r="M27" s="383"/>
      <c r="N27" s="383"/>
      <c r="O27" s="383"/>
      <c r="P27" s="383"/>
    </row>
    <row r="28" spans="3:60" ht="19.5" customHeight="1" x14ac:dyDescent="0.25">
      <c r="C28" s="301"/>
      <c r="D28" s="301"/>
      <c r="E28" s="301"/>
      <c r="F28" s="301"/>
      <c r="G28" s="301"/>
      <c r="H28" s="301"/>
      <c r="I28" s="301"/>
      <c r="J28" s="237" t="s">
        <v>138</v>
      </c>
      <c r="K28" s="383" t="s">
        <v>185</v>
      </c>
      <c r="L28" s="383"/>
      <c r="M28" s="383"/>
      <c r="N28" s="383"/>
      <c r="O28" s="383"/>
      <c r="P28" s="383"/>
    </row>
    <row r="29" spans="3:60" ht="19.5" customHeight="1" x14ac:dyDescent="0.25"/>
    <row r="30" spans="3:60" ht="19.5" customHeight="1" x14ac:dyDescent="0.25">
      <c r="C30" s="261" t="s">
        <v>281</v>
      </c>
      <c r="D30" s="297"/>
      <c r="E30" s="297"/>
      <c r="F30" s="297"/>
      <c r="G30" s="297"/>
      <c r="H30" s="297"/>
      <c r="I30" s="297"/>
      <c r="J30" s="301"/>
      <c r="K30" s="301"/>
      <c r="L30" s="301"/>
      <c r="M30" s="301"/>
      <c r="N30" s="301"/>
      <c r="O30" s="301"/>
      <c r="P30" s="301"/>
    </row>
    <row r="31" spans="3:60" ht="19.5" customHeight="1" thickBot="1" x14ac:dyDescent="0.3">
      <c r="C31" s="301"/>
      <c r="D31" s="301"/>
      <c r="E31" s="301"/>
      <c r="F31" s="301"/>
      <c r="G31" s="301"/>
      <c r="H31" s="301"/>
      <c r="I31" s="301"/>
      <c r="J31" s="301"/>
      <c r="K31" s="301"/>
      <c r="L31" s="301"/>
      <c r="M31" s="301"/>
      <c r="N31" s="301"/>
      <c r="O31" s="301"/>
      <c r="P31" s="301"/>
    </row>
    <row r="32" spans="3:60" ht="19.5" customHeight="1" x14ac:dyDescent="0.25">
      <c r="C32" s="443" t="s">
        <v>279</v>
      </c>
      <c r="D32" s="444"/>
      <c r="E32" s="444"/>
      <c r="F32" s="444"/>
      <c r="G32" s="444"/>
      <c r="H32" s="444"/>
      <c r="I32" s="444"/>
      <c r="J32" s="444"/>
      <c r="K32" s="445"/>
      <c r="L32" s="452">
        <f>Schichtplanrechner!$K$18</f>
        <v>29</v>
      </c>
      <c r="M32" s="453"/>
      <c r="N32" s="454"/>
      <c r="O32" s="301"/>
    </row>
    <row r="33" spans="3:24" ht="19.5" customHeight="1" x14ac:dyDescent="0.25">
      <c r="C33" s="455" t="s">
        <v>280</v>
      </c>
      <c r="D33" s="456"/>
      <c r="E33" s="456"/>
      <c r="F33" s="456"/>
      <c r="G33" s="456"/>
      <c r="H33" s="456"/>
      <c r="I33" s="456"/>
      <c r="J33" s="456"/>
      <c r="K33" s="457"/>
      <c r="L33" s="458">
        <f>Schichtplanrechner!$P$17</f>
        <v>39</v>
      </c>
      <c r="M33" s="459"/>
      <c r="N33" s="460"/>
      <c r="O33" s="301"/>
    </row>
    <row r="34" spans="3:24" ht="19.5" customHeight="1" x14ac:dyDescent="0.25">
      <c r="C34" s="386" t="s">
        <v>246</v>
      </c>
      <c r="D34" s="387"/>
      <c r="E34" s="387"/>
      <c r="F34" s="387"/>
      <c r="G34" s="387"/>
      <c r="H34" s="387"/>
      <c r="I34" s="387"/>
      <c r="J34" s="387"/>
      <c r="K34" s="388"/>
      <c r="L34" s="389">
        <f>Schichtplanrechner!$P$23</f>
        <v>9.8000000000000007</v>
      </c>
      <c r="M34" s="390"/>
      <c r="N34" s="391"/>
      <c r="O34" s="301"/>
    </row>
    <row r="35" spans="3:24" ht="19.5" customHeight="1" x14ac:dyDescent="0.25">
      <c r="C35" s="386" t="s">
        <v>247</v>
      </c>
      <c r="D35" s="387"/>
      <c r="E35" s="387"/>
      <c r="F35" s="387"/>
      <c r="G35" s="387"/>
      <c r="H35" s="387"/>
      <c r="I35" s="387"/>
      <c r="J35" s="387"/>
      <c r="K35" s="388"/>
      <c r="L35" s="404">
        <f>Schichtplanrechner!$P$24</f>
        <v>0</v>
      </c>
      <c r="M35" s="405"/>
      <c r="N35" s="406"/>
      <c r="O35" s="301"/>
    </row>
    <row r="36" spans="3:24" ht="19.5" customHeight="1" x14ac:dyDescent="0.25">
      <c r="C36" s="386" t="s">
        <v>248</v>
      </c>
      <c r="D36" s="387"/>
      <c r="E36" s="387"/>
      <c r="F36" s="387"/>
      <c r="G36" s="387"/>
      <c r="H36" s="387"/>
      <c r="I36" s="387"/>
      <c r="J36" s="387"/>
      <c r="K36" s="388"/>
      <c r="L36" s="404">
        <f>Schichtplanrechner!$P$25</f>
        <v>0.5</v>
      </c>
      <c r="M36" s="405"/>
      <c r="N36" s="406"/>
      <c r="O36" s="301"/>
    </row>
    <row r="37" spans="3:24" ht="19.5" customHeight="1" x14ac:dyDescent="0.25">
      <c r="C37" s="386" t="s">
        <v>249</v>
      </c>
      <c r="D37" s="387"/>
      <c r="E37" s="387"/>
      <c r="F37" s="387"/>
      <c r="G37" s="387"/>
      <c r="H37" s="387"/>
      <c r="I37" s="387"/>
      <c r="J37" s="387"/>
      <c r="K37" s="388"/>
      <c r="L37" s="404">
        <f>Schichtplanrechner!$P$26</f>
        <v>0</v>
      </c>
      <c r="M37" s="405"/>
      <c r="N37" s="406"/>
    </row>
    <row r="38" spans="3:24" ht="19.5" customHeight="1" thickBot="1" x14ac:dyDescent="0.3">
      <c r="C38" s="398" t="s">
        <v>250</v>
      </c>
      <c r="D38" s="399"/>
      <c r="E38" s="399"/>
      <c r="F38" s="399"/>
      <c r="G38" s="399"/>
      <c r="H38" s="399"/>
      <c r="I38" s="399"/>
      <c r="J38" s="399"/>
      <c r="K38" s="400"/>
      <c r="L38" s="401">
        <f>Schichtplanrechner!$P$27</f>
        <v>1</v>
      </c>
      <c r="M38" s="402"/>
      <c r="N38" s="403"/>
    </row>
    <row r="39" spans="3:24" ht="19.5" customHeight="1" x14ac:dyDescent="0.25"/>
    <row r="40" spans="3:24" ht="19.5" customHeight="1" thickBot="1" x14ac:dyDescent="0.3">
      <c r="C40" s="245"/>
      <c r="D40" s="8"/>
      <c r="E40" s="8"/>
      <c r="F40" s="8"/>
      <c r="G40" s="8"/>
      <c r="H40" s="8"/>
      <c r="I40" s="8"/>
      <c r="M40" s="78"/>
      <c r="N40" s="78"/>
      <c r="O40" s="78"/>
      <c r="P40" s="78"/>
      <c r="Q40" s="78"/>
      <c r="R40" s="78"/>
      <c r="S40" s="78"/>
      <c r="T40" s="78"/>
      <c r="U40" s="78"/>
      <c r="V40" s="78"/>
      <c r="W40" s="78"/>
      <c r="X40" s="78"/>
    </row>
    <row r="41" spans="3:24" ht="19.5" customHeight="1" x14ac:dyDescent="0.25">
      <c r="C41" s="443" t="s">
        <v>244</v>
      </c>
      <c r="D41" s="444"/>
      <c r="E41" s="444"/>
      <c r="F41" s="444"/>
      <c r="G41" s="444"/>
      <c r="H41" s="444"/>
      <c r="I41" s="444"/>
      <c r="J41" s="444"/>
      <c r="K41" s="444"/>
      <c r="L41" s="445"/>
      <c r="M41" s="449">
        <f>I12</f>
        <v>2</v>
      </c>
      <c r="N41" s="450"/>
      <c r="O41" s="450"/>
      <c r="P41" s="450"/>
      <c r="Q41" s="450"/>
      <c r="R41" s="450"/>
      <c r="S41" s="450"/>
      <c r="T41" s="450"/>
      <c r="U41" s="450"/>
      <c r="V41" s="450"/>
      <c r="W41" s="450"/>
      <c r="X41" s="451"/>
    </row>
    <row r="42" spans="3:24" ht="19.5" customHeight="1" x14ac:dyDescent="0.25">
      <c r="C42" s="386" t="s">
        <v>251</v>
      </c>
      <c r="D42" s="387"/>
      <c r="E42" s="387"/>
      <c r="F42" s="387"/>
      <c r="G42" s="387"/>
      <c r="H42" s="387"/>
      <c r="I42" s="387"/>
      <c r="J42" s="387"/>
      <c r="K42" s="387"/>
      <c r="L42" s="388"/>
      <c r="M42" s="414">
        <f>I10</f>
        <v>44</v>
      </c>
      <c r="N42" s="415"/>
      <c r="O42" s="415"/>
      <c r="P42" s="415"/>
      <c r="Q42" s="415"/>
      <c r="R42" s="415"/>
      <c r="S42" s="415"/>
      <c r="T42" s="415"/>
      <c r="U42" s="415"/>
      <c r="V42" s="415"/>
      <c r="W42" s="415"/>
      <c r="X42" s="416"/>
    </row>
    <row r="43" spans="3:24" ht="19.5" customHeight="1" thickBot="1" x14ac:dyDescent="0.3">
      <c r="C43" s="417" t="s">
        <v>283</v>
      </c>
      <c r="D43" s="418"/>
      <c r="E43" s="418"/>
      <c r="F43" s="418"/>
      <c r="G43" s="418"/>
      <c r="H43" s="418"/>
      <c r="I43" s="418"/>
      <c r="J43" s="418"/>
      <c r="K43" s="418"/>
      <c r="L43" s="419"/>
      <c r="M43" s="446" t="s">
        <v>252</v>
      </c>
      <c r="N43" s="447"/>
      <c r="O43" s="447"/>
      <c r="P43" s="448"/>
      <c r="Q43" s="446" t="s">
        <v>32</v>
      </c>
      <c r="R43" s="447"/>
      <c r="S43" s="447"/>
      <c r="T43" s="448"/>
      <c r="U43" s="446" t="s">
        <v>33</v>
      </c>
      <c r="V43" s="447"/>
      <c r="W43" s="447"/>
      <c r="X43" s="448"/>
    </row>
    <row r="44" spans="3:24" ht="19.5" customHeight="1" thickBot="1" x14ac:dyDescent="0.3">
      <c r="C44" s="424"/>
      <c r="D44" s="425"/>
      <c r="E44" s="425"/>
      <c r="F44" s="425"/>
      <c r="G44" s="425"/>
      <c r="H44" s="425"/>
      <c r="I44" s="425"/>
      <c r="J44" s="425"/>
      <c r="K44" s="425"/>
      <c r="L44" s="426"/>
      <c r="M44" s="420" t="s">
        <v>253</v>
      </c>
      <c r="N44" s="421"/>
      <c r="O44" s="422" t="s">
        <v>254</v>
      </c>
      <c r="P44" s="423"/>
      <c r="Q44" s="420" t="s">
        <v>253</v>
      </c>
      <c r="R44" s="421"/>
      <c r="S44" s="422" t="s">
        <v>254</v>
      </c>
      <c r="T44" s="423"/>
      <c r="U44" s="420" t="s">
        <v>253</v>
      </c>
      <c r="V44" s="421"/>
      <c r="W44" s="422" t="s">
        <v>254</v>
      </c>
      <c r="X44" s="423"/>
    </row>
    <row r="45" spans="3:24" ht="19.5" customHeight="1" x14ac:dyDescent="0.25">
      <c r="C45" s="427" t="s">
        <v>0</v>
      </c>
      <c r="D45" s="428"/>
      <c r="E45" s="428"/>
      <c r="F45" s="428"/>
      <c r="G45" s="428"/>
      <c r="H45" s="428"/>
      <c r="I45" s="428"/>
      <c r="J45" s="428"/>
      <c r="K45" s="428"/>
      <c r="L45" s="429"/>
      <c r="M45" s="410">
        <v>5</v>
      </c>
      <c r="N45" s="411"/>
      <c r="O45" s="412">
        <v>8</v>
      </c>
      <c r="P45" s="413"/>
      <c r="Q45" s="410">
        <v>1</v>
      </c>
      <c r="R45" s="411"/>
      <c r="S45" s="412">
        <v>8</v>
      </c>
      <c r="T45" s="413"/>
      <c r="U45" s="410">
        <v>0</v>
      </c>
      <c r="V45" s="411"/>
      <c r="W45" s="412">
        <v>0</v>
      </c>
      <c r="X45" s="413"/>
    </row>
    <row r="46" spans="3:24" ht="19.5" customHeight="1" thickBot="1" x14ac:dyDescent="0.3">
      <c r="C46" s="398" t="s">
        <v>1</v>
      </c>
      <c r="D46" s="399"/>
      <c r="E46" s="399"/>
      <c r="F46" s="399"/>
      <c r="G46" s="399"/>
      <c r="H46" s="399"/>
      <c r="I46" s="399"/>
      <c r="J46" s="399"/>
      <c r="K46" s="399"/>
      <c r="L46" s="400"/>
      <c r="M46" s="464">
        <v>5</v>
      </c>
      <c r="N46" s="465"/>
      <c r="O46" s="462">
        <v>8</v>
      </c>
      <c r="P46" s="463"/>
      <c r="Q46" s="464">
        <v>0</v>
      </c>
      <c r="R46" s="465"/>
      <c r="S46" s="462">
        <v>0</v>
      </c>
      <c r="T46" s="463"/>
      <c r="U46" s="464">
        <v>0</v>
      </c>
      <c r="V46" s="465"/>
      <c r="W46" s="462">
        <v>0</v>
      </c>
      <c r="X46" s="463"/>
    </row>
    <row r="47" spans="3:24" ht="19.5" customHeight="1" thickBot="1" x14ac:dyDescent="0.3">
      <c r="C47" s="438" t="s">
        <v>275</v>
      </c>
      <c r="D47" s="439"/>
      <c r="E47" s="439"/>
      <c r="F47" s="439"/>
      <c r="G47" s="439"/>
      <c r="H47" s="439"/>
      <c r="I47" s="439"/>
      <c r="J47" s="439"/>
      <c r="K47" s="439"/>
      <c r="L47" s="440"/>
      <c r="M47" s="441">
        <f>SUM(M45:N46)</f>
        <v>10</v>
      </c>
      <c r="N47" s="442"/>
      <c r="O47" s="432">
        <f>SUM(O45:P46)</f>
        <v>16</v>
      </c>
      <c r="P47" s="466"/>
      <c r="Q47" s="441">
        <f>SUM(Q45:R46)</f>
        <v>1</v>
      </c>
      <c r="R47" s="442"/>
      <c r="S47" s="432">
        <f>SUM(S45:T46)</f>
        <v>8</v>
      </c>
      <c r="T47" s="466"/>
      <c r="U47" s="441">
        <f>SUM(U45:V46)</f>
        <v>0</v>
      </c>
      <c r="V47" s="442"/>
      <c r="W47" s="432">
        <f>SUM(W45:X46)</f>
        <v>0</v>
      </c>
      <c r="X47" s="466"/>
    </row>
    <row r="50" spans="3:47" x14ac:dyDescent="0.25">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row>
    <row r="51" spans="3:47" x14ac:dyDescent="0.25">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row>
    <row r="52" spans="3:47" x14ac:dyDescent="0.25">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row>
    <row r="53" spans="3:47"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row>
    <row r="54" spans="3:47"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row>
    <row r="55" spans="3:47"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row>
    <row r="56" spans="3:47"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row>
    <row r="57" spans="3:47"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row>
    <row r="58" spans="3:47"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row>
    <row r="59" spans="3:47"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row>
    <row r="60" spans="3:47" x14ac:dyDescent="0.25">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row>
    <row r="61" spans="3:47" x14ac:dyDescent="0.25">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row>
    <row r="62" spans="3:47" x14ac:dyDescent="0.25">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row>
    <row r="63" spans="3:47" x14ac:dyDescent="0.25">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row>
    <row r="64" spans="3:47" x14ac:dyDescent="0.25">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row>
    <row r="65" spans="3:47" x14ac:dyDescent="0.25">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row>
    <row r="66" spans="3:47" x14ac:dyDescent="0.25">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row>
    <row r="67" spans="3:47" x14ac:dyDescent="0.25">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row>
    <row r="68" spans="3:47" x14ac:dyDescent="0.25">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row>
    <row r="69" spans="3:47" x14ac:dyDescent="0.25">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row>
    <row r="70" spans="3:47" x14ac:dyDescent="0.25">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row>
    <row r="71" spans="3:47" x14ac:dyDescent="0.25">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row>
    <row r="72" spans="3:47" x14ac:dyDescent="0.25">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row>
    <row r="73" spans="3:47" x14ac:dyDescent="0.25">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row>
    <row r="74" spans="3:47" x14ac:dyDescent="0.25">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row>
    <row r="75" spans="3:47" x14ac:dyDescent="0.25">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3"/>
      <c r="AN75" s="333"/>
      <c r="AO75" s="333"/>
      <c r="AP75" s="333"/>
      <c r="AQ75" s="333"/>
      <c r="AR75" s="333"/>
      <c r="AS75" s="333"/>
      <c r="AT75" s="333"/>
      <c r="AU75" s="333"/>
    </row>
    <row r="76" spans="3:47" x14ac:dyDescent="0.25">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row>
    <row r="77" spans="3:47" x14ac:dyDescent="0.25">
      <c r="C77" s="333"/>
      <c r="D77" s="333"/>
      <c r="E77" s="333"/>
      <c r="F77" s="333"/>
      <c r="G77" s="333"/>
      <c r="H77" s="333"/>
      <c r="I77" s="333"/>
      <c r="J77" s="333"/>
      <c r="K77" s="333"/>
      <c r="L77" s="333"/>
      <c r="M77" s="333"/>
      <c r="N77" s="333"/>
      <c r="O77" s="333"/>
      <c r="P77" s="333"/>
      <c r="Q77" s="333"/>
      <c r="R77" s="333"/>
      <c r="S77" s="333"/>
      <c r="T77" s="333"/>
      <c r="U77" s="333"/>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row>
    <row r="78" spans="3:47" x14ac:dyDescent="0.25">
      <c r="C78" s="333"/>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3"/>
      <c r="AC78" s="333"/>
      <c r="AD78" s="333"/>
      <c r="AE78" s="333"/>
      <c r="AF78" s="333"/>
      <c r="AG78" s="333"/>
      <c r="AH78" s="333"/>
      <c r="AI78" s="333"/>
      <c r="AJ78" s="333"/>
      <c r="AK78" s="333"/>
      <c r="AL78" s="333"/>
      <c r="AM78" s="333"/>
      <c r="AN78" s="333"/>
      <c r="AO78" s="333"/>
      <c r="AP78" s="333"/>
      <c r="AQ78" s="333"/>
      <c r="AR78" s="333"/>
      <c r="AS78" s="333"/>
      <c r="AT78" s="333"/>
      <c r="AU78" s="333"/>
    </row>
    <row r="79" spans="3:47" x14ac:dyDescent="0.25">
      <c r="C79" s="333"/>
      <c r="D79" s="333"/>
      <c r="E79" s="333"/>
      <c r="F79" s="333"/>
      <c r="G79" s="333"/>
      <c r="H79" s="333"/>
      <c r="I79" s="333"/>
      <c r="J79" s="333"/>
      <c r="K79" s="333"/>
      <c r="L79" s="333"/>
      <c r="M79" s="333"/>
      <c r="N79" s="333"/>
      <c r="O79" s="333"/>
      <c r="P79" s="333"/>
      <c r="Q79" s="333"/>
      <c r="R79" s="333"/>
      <c r="S79" s="333"/>
      <c r="T79" s="333"/>
      <c r="U79" s="333"/>
      <c r="V79" s="333"/>
      <c r="W79" s="333"/>
      <c r="X79" s="333"/>
      <c r="Y79" s="333"/>
      <c r="Z79" s="333"/>
      <c r="AA79" s="333"/>
      <c r="AB79" s="333"/>
      <c r="AC79" s="333"/>
      <c r="AD79" s="333"/>
      <c r="AE79" s="333"/>
      <c r="AF79" s="333"/>
      <c r="AG79" s="333"/>
      <c r="AH79" s="333"/>
      <c r="AI79" s="333"/>
      <c r="AJ79" s="333"/>
      <c r="AK79" s="333"/>
      <c r="AL79" s="333"/>
      <c r="AM79" s="333"/>
      <c r="AN79" s="333"/>
      <c r="AO79" s="333"/>
      <c r="AP79" s="333"/>
      <c r="AQ79" s="333"/>
      <c r="AR79" s="333"/>
      <c r="AS79" s="333"/>
      <c r="AT79" s="333"/>
      <c r="AU79" s="333"/>
    </row>
    <row r="80" spans="3:47" x14ac:dyDescent="0.25">
      <c r="C80" s="333"/>
      <c r="D80" s="333"/>
      <c r="E80" s="333"/>
      <c r="F80" s="333"/>
      <c r="G80" s="333"/>
      <c r="H80" s="333"/>
      <c r="I80" s="333"/>
      <c r="J80" s="333"/>
      <c r="K80" s="333"/>
      <c r="L80" s="333"/>
      <c r="M80" s="333"/>
      <c r="N80" s="333"/>
      <c r="O80" s="333"/>
      <c r="P80" s="333"/>
      <c r="Q80" s="333"/>
      <c r="R80" s="333"/>
      <c r="S80" s="333"/>
      <c r="T80" s="333"/>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row>
    <row r="81" spans="3:47" x14ac:dyDescent="0.25">
      <c r="C81" s="333"/>
      <c r="D81" s="333"/>
      <c r="E81" s="333"/>
      <c r="F81" s="333"/>
      <c r="G81" s="333"/>
      <c r="H81" s="333"/>
      <c r="I81" s="333"/>
      <c r="J81" s="333"/>
      <c r="K81" s="333"/>
      <c r="L81" s="333"/>
      <c r="M81" s="333"/>
      <c r="N81" s="333"/>
      <c r="O81" s="333"/>
      <c r="P81" s="333"/>
      <c r="Q81" s="333"/>
      <c r="R81" s="333"/>
      <c r="S81" s="333"/>
      <c r="T81" s="333"/>
      <c r="U81" s="333"/>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row>
    <row r="82" spans="3:47" x14ac:dyDescent="0.25">
      <c r="C82" s="333"/>
      <c r="D82" s="333"/>
      <c r="E82" s="333"/>
      <c r="F82" s="333"/>
      <c r="G82" s="333"/>
      <c r="H82" s="333"/>
      <c r="I82" s="333"/>
      <c r="J82" s="333"/>
      <c r="K82" s="333"/>
      <c r="L82" s="333"/>
      <c r="M82" s="333"/>
      <c r="N82" s="333"/>
      <c r="O82" s="333"/>
      <c r="P82" s="333"/>
      <c r="Q82" s="333"/>
      <c r="R82" s="333"/>
      <c r="S82" s="333"/>
      <c r="T82" s="333"/>
      <c r="U82" s="333"/>
      <c r="V82" s="333"/>
      <c r="W82" s="333"/>
      <c r="X82" s="333"/>
      <c r="Y82" s="333"/>
      <c r="Z82" s="333"/>
      <c r="AA82" s="333"/>
      <c r="AB82" s="333"/>
      <c r="AC82" s="333"/>
      <c r="AD82" s="333"/>
      <c r="AE82" s="333"/>
      <c r="AF82" s="333"/>
      <c r="AG82" s="333"/>
      <c r="AH82" s="333"/>
      <c r="AI82" s="333"/>
      <c r="AJ82" s="333"/>
      <c r="AK82" s="333"/>
      <c r="AL82" s="333"/>
      <c r="AM82" s="333"/>
      <c r="AN82" s="333"/>
      <c r="AO82" s="333"/>
      <c r="AP82" s="333"/>
      <c r="AQ82" s="333"/>
      <c r="AR82" s="333"/>
      <c r="AS82" s="333"/>
      <c r="AT82" s="333"/>
      <c r="AU82" s="333"/>
    </row>
    <row r="83" spans="3:47" x14ac:dyDescent="0.25">
      <c r="C83" s="333"/>
      <c r="D83" s="333"/>
      <c r="E83" s="333"/>
      <c r="F83" s="333"/>
      <c r="G83" s="333"/>
      <c r="H83" s="333"/>
      <c r="I83" s="333"/>
      <c r="J83" s="333"/>
      <c r="K83" s="333"/>
      <c r="L83" s="333"/>
      <c r="M83" s="333"/>
      <c r="N83" s="333"/>
      <c r="O83" s="333"/>
      <c r="P83" s="333"/>
      <c r="Q83" s="333"/>
      <c r="R83" s="333"/>
      <c r="S83" s="333"/>
      <c r="T83" s="333"/>
      <c r="U83" s="333"/>
      <c r="V83" s="333"/>
      <c r="W83" s="333"/>
      <c r="X83" s="333"/>
      <c r="Y83" s="333"/>
      <c r="Z83" s="333"/>
      <c r="AA83" s="333"/>
      <c r="AB83" s="333"/>
      <c r="AC83" s="333"/>
      <c r="AD83" s="333"/>
      <c r="AE83" s="333"/>
      <c r="AF83" s="333"/>
      <c r="AG83" s="333"/>
      <c r="AH83" s="333"/>
      <c r="AI83" s="333"/>
      <c r="AJ83" s="333"/>
      <c r="AK83" s="333"/>
      <c r="AL83" s="333"/>
      <c r="AM83" s="333"/>
      <c r="AN83" s="333"/>
      <c r="AO83" s="333"/>
      <c r="AP83" s="333"/>
      <c r="AQ83" s="333"/>
      <c r="AR83" s="333"/>
      <c r="AS83" s="333"/>
      <c r="AT83" s="333"/>
      <c r="AU83" s="333"/>
    </row>
    <row r="84" spans="3:47" x14ac:dyDescent="0.25">
      <c r="C84" s="333"/>
      <c r="D84" s="333"/>
      <c r="E84" s="333"/>
      <c r="F84" s="333"/>
      <c r="G84" s="333"/>
      <c r="H84" s="333"/>
      <c r="I84" s="333"/>
      <c r="J84" s="333"/>
      <c r="K84" s="333"/>
      <c r="L84" s="333"/>
      <c r="M84" s="333"/>
      <c r="N84" s="333"/>
      <c r="O84" s="333"/>
      <c r="P84" s="333"/>
      <c r="Q84" s="333"/>
      <c r="R84" s="333"/>
      <c r="S84" s="333"/>
      <c r="T84" s="333"/>
      <c r="U84" s="333"/>
      <c r="V84" s="333"/>
      <c r="W84" s="333"/>
      <c r="X84" s="333"/>
      <c r="Y84" s="333"/>
      <c r="Z84" s="333"/>
      <c r="AA84" s="333"/>
      <c r="AB84" s="333"/>
      <c r="AC84" s="333"/>
      <c r="AD84" s="333"/>
      <c r="AE84" s="333"/>
      <c r="AF84" s="333"/>
      <c r="AG84" s="333"/>
      <c r="AH84" s="333"/>
      <c r="AI84" s="333"/>
      <c r="AJ84" s="333"/>
      <c r="AK84" s="333"/>
      <c r="AL84" s="333"/>
      <c r="AM84" s="333"/>
      <c r="AN84" s="333"/>
      <c r="AO84" s="333"/>
      <c r="AP84" s="333"/>
      <c r="AQ84" s="333"/>
      <c r="AR84" s="333"/>
      <c r="AS84" s="333"/>
      <c r="AT84" s="333"/>
      <c r="AU84" s="333"/>
    </row>
    <row r="85" spans="3:47" x14ac:dyDescent="0.25">
      <c r="C85" s="333"/>
      <c r="D85" s="333"/>
      <c r="E85" s="333"/>
      <c r="F85" s="333"/>
      <c r="G85" s="333"/>
      <c r="H85" s="333"/>
      <c r="I85" s="333"/>
      <c r="J85" s="333"/>
      <c r="K85" s="333"/>
      <c r="L85" s="333"/>
      <c r="M85" s="333"/>
      <c r="N85" s="333"/>
      <c r="O85" s="333"/>
      <c r="P85" s="333"/>
      <c r="Q85" s="333"/>
      <c r="R85" s="333"/>
      <c r="S85" s="333"/>
      <c r="T85" s="333"/>
      <c r="U85" s="333"/>
      <c r="V85" s="333"/>
      <c r="W85" s="333"/>
      <c r="X85" s="333"/>
      <c r="Y85" s="333"/>
      <c r="Z85" s="333"/>
      <c r="AA85" s="333"/>
      <c r="AB85" s="333"/>
      <c r="AC85" s="333"/>
      <c r="AD85" s="333"/>
      <c r="AE85" s="333"/>
      <c r="AF85" s="333"/>
      <c r="AG85" s="333"/>
      <c r="AH85" s="333"/>
      <c r="AI85" s="333"/>
      <c r="AJ85" s="333"/>
      <c r="AK85" s="333"/>
      <c r="AL85" s="333"/>
      <c r="AM85" s="333"/>
      <c r="AN85" s="333"/>
      <c r="AO85" s="333"/>
      <c r="AP85" s="333"/>
      <c r="AQ85" s="333"/>
      <c r="AR85" s="333"/>
      <c r="AS85" s="333"/>
      <c r="AT85" s="333"/>
      <c r="AU85" s="333"/>
    </row>
    <row r="86" spans="3:47" x14ac:dyDescent="0.25">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row>
    <row r="87" spans="3:47" x14ac:dyDescent="0.25">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row>
    <row r="88" spans="3:47" x14ac:dyDescent="0.25">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row>
    <row r="89" spans="3:47" x14ac:dyDescent="0.25">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row>
    <row r="90" spans="3:47" x14ac:dyDescent="0.25">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row>
    <row r="91" spans="3:47" x14ac:dyDescent="0.25">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row>
    <row r="92" spans="3:47" x14ac:dyDescent="0.25">
      <c r="C92" s="333"/>
      <c r="D92" s="333"/>
      <c r="E92" s="333"/>
      <c r="F92" s="333"/>
      <c r="G92" s="333"/>
      <c r="H92" s="333"/>
      <c r="I92" s="333"/>
      <c r="J92" s="333"/>
      <c r="K92" s="333"/>
      <c r="L92" s="333"/>
      <c r="M92" s="333"/>
      <c r="N92" s="333"/>
      <c r="O92" s="333"/>
      <c r="P92" s="333"/>
      <c r="Q92" s="333"/>
      <c r="R92" s="333"/>
      <c r="S92" s="333"/>
      <c r="T92" s="333"/>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row>
    <row r="93" spans="3:47" x14ac:dyDescent="0.25">
      <c r="C93" s="333"/>
      <c r="D93" s="333"/>
      <c r="E93" s="333"/>
      <c r="F93" s="333"/>
      <c r="G93" s="333"/>
      <c r="H93" s="333"/>
      <c r="I93" s="333"/>
      <c r="J93" s="333"/>
      <c r="K93" s="333"/>
      <c r="L93" s="333"/>
      <c r="M93" s="333"/>
      <c r="N93" s="333"/>
      <c r="O93" s="333"/>
      <c r="P93" s="333"/>
      <c r="Q93" s="333"/>
      <c r="R93" s="333"/>
      <c r="S93" s="333"/>
      <c r="T93" s="333"/>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row>
    <row r="94" spans="3:47" x14ac:dyDescent="0.25">
      <c r="C94" s="333"/>
      <c r="D94" s="333"/>
      <c r="E94" s="333"/>
      <c r="F94" s="333"/>
      <c r="G94" s="333"/>
      <c r="H94" s="333"/>
      <c r="I94" s="333"/>
      <c r="J94" s="333"/>
      <c r="K94" s="333"/>
      <c r="L94" s="333"/>
      <c r="M94" s="333"/>
      <c r="N94" s="333"/>
      <c r="O94" s="333"/>
      <c r="P94" s="333"/>
      <c r="Q94" s="333"/>
      <c r="R94" s="333"/>
      <c r="S94" s="333"/>
      <c r="T94" s="333"/>
      <c r="U94" s="333"/>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row>
    <row r="95" spans="3:47" x14ac:dyDescent="0.25">
      <c r="C95" s="333"/>
      <c r="D95" s="333"/>
      <c r="E95" s="333"/>
      <c r="F95" s="333"/>
      <c r="G95" s="333"/>
      <c r="H95" s="333"/>
      <c r="I95" s="333"/>
      <c r="J95" s="333"/>
      <c r="K95" s="333"/>
      <c r="L95" s="333"/>
      <c r="M95" s="333"/>
      <c r="N95" s="333"/>
      <c r="O95" s="333"/>
      <c r="P95" s="333"/>
      <c r="Q95" s="333"/>
      <c r="R95" s="333"/>
      <c r="S95" s="333"/>
      <c r="T95" s="333"/>
      <c r="U95" s="333"/>
      <c r="V95" s="333"/>
      <c r="W95" s="333"/>
      <c r="X95" s="333"/>
      <c r="Y95" s="333"/>
      <c r="Z95" s="333"/>
      <c r="AA95" s="333"/>
      <c r="AB95" s="333"/>
      <c r="AC95" s="333"/>
      <c r="AD95" s="333"/>
      <c r="AE95" s="333"/>
      <c r="AF95" s="333"/>
      <c r="AG95" s="333"/>
      <c r="AH95" s="333"/>
      <c r="AI95" s="333"/>
      <c r="AJ95" s="333"/>
      <c r="AK95" s="333"/>
      <c r="AL95" s="333"/>
      <c r="AM95" s="333"/>
      <c r="AN95" s="333"/>
      <c r="AO95" s="333"/>
      <c r="AP95" s="333"/>
      <c r="AQ95" s="333"/>
      <c r="AR95" s="333"/>
      <c r="AS95" s="333"/>
      <c r="AT95" s="333"/>
      <c r="AU95" s="333"/>
    </row>
    <row r="96" spans="3:47" x14ac:dyDescent="0.25">
      <c r="C96" s="333"/>
      <c r="D96" s="333"/>
      <c r="E96" s="333"/>
      <c r="F96" s="333"/>
      <c r="G96" s="333"/>
      <c r="H96" s="333"/>
      <c r="I96" s="333"/>
      <c r="J96" s="333"/>
      <c r="K96" s="333"/>
      <c r="L96" s="333"/>
      <c r="M96" s="333"/>
      <c r="N96" s="333"/>
      <c r="O96" s="333"/>
      <c r="P96" s="333"/>
      <c r="Q96" s="333"/>
      <c r="R96" s="333"/>
      <c r="S96" s="333"/>
      <c r="T96" s="333"/>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row>
    <row r="97" spans="3:47" x14ac:dyDescent="0.25">
      <c r="C97" s="333"/>
      <c r="D97" s="333"/>
      <c r="E97" s="333"/>
      <c r="F97" s="333"/>
      <c r="G97" s="333"/>
      <c r="H97" s="333"/>
      <c r="I97" s="333"/>
      <c r="J97" s="333"/>
      <c r="K97" s="333"/>
      <c r="L97" s="333"/>
      <c r="M97" s="333"/>
      <c r="N97" s="333"/>
      <c r="O97" s="333"/>
      <c r="P97" s="333"/>
      <c r="Q97" s="333"/>
      <c r="R97" s="333"/>
      <c r="S97" s="333"/>
      <c r="T97" s="333"/>
      <c r="U97" s="333"/>
      <c r="V97" s="333"/>
      <c r="W97" s="333"/>
      <c r="X97" s="333"/>
      <c r="Y97" s="333"/>
      <c r="Z97" s="333"/>
      <c r="AA97" s="333"/>
      <c r="AB97" s="333"/>
      <c r="AC97" s="333"/>
      <c r="AD97" s="333"/>
      <c r="AE97" s="333"/>
      <c r="AF97" s="333"/>
      <c r="AG97" s="333"/>
      <c r="AH97" s="333"/>
      <c r="AI97" s="333"/>
      <c r="AJ97" s="333"/>
      <c r="AK97" s="333"/>
      <c r="AL97" s="333"/>
      <c r="AM97" s="333"/>
      <c r="AN97" s="333"/>
      <c r="AO97" s="333"/>
      <c r="AP97" s="333"/>
      <c r="AQ97" s="333"/>
      <c r="AR97" s="333"/>
      <c r="AS97" s="333"/>
      <c r="AT97" s="333"/>
      <c r="AU97" s="333"/>
    </row>
    <row r="98" spans="3:47" x14ac:dyDescent="0.25">
      <c r="C98" s="333"/>
      <c r="D98" s="333"/>
      <c r="E98" s="333"/>
      <c r="F98" s="333"/>
      <c r="G98" s="333"/>
      <c r="H98" s="333"/>
      <c r="I98" s="333"/>
      <c r="J98" s="333"/>
      <c r="K98" s="333"/>
      <c r="L98" s="333"/>
      <c r="M98" s="333"/>
      <c r="N98" s="333"/>
      <c r="O98" s="333"/>
      <c r="P98" s="333"/>
      <c r="Q98" s="333"/>
      <c r="R98" s="333"/>
      <c r="S98" s="333"/>
      <c r="T98" s="333"/>
      <c r="U98" s="333"/>
      <c r="V98" s="333"/>
      <c r="W98" s="333"/>
      <c r="X98" s="333"/>
      <c r="Y98" s="333"/>
      <c r="Z98" s="333"/>
      <c r="AA98" s="333"/>
      <c r="AB98" s="333"/>
      <c r="AC98" s="333"/>
      <c r="AD98" s="333"/>
      <c r="AE98" s="333"/>
      <c r="AF98" s="333"/>
      <c r="AG98" s="333"/>
      <c r="AH98" s="333"/>
      <c r="AI98" s="333"/>
      <c r="AJ98" s="333"/>
      <c r="AK98" s="333"/>
      <c r="AL98" s="333"/>
      <c r="AM98" s="333"/>
      <c r="AN98" s="333"/>
      <c r="AO98" s="333"/>
      <c r="AP98" s="333"/>
      <c r="AQ98" s="333"/>
      <c r="AR98" s="333"/>
      <c r="AS98" s="333"/>
      <c r="AT98" s="333"/>
      <c r="AU98" s="333"/>
    </row>
    <row r="99" spans="3:47" x14ac:dyDescent="0.25">
      <c r="C99" s="333"/>
      <c r="D99" s="333"/>
      <c r="E99" s="333"/>
      <c r="F99" s="333"/>
      <c r="G99" s="333"/>
      <c r="H99" s="333"/>
      <c r="I99" s="333"/>
      <c r="J99" s="333"/>
      <c r="K99" s="333"/>
      <c r="L99" s="333"/>
      <c r="M99" s="333"/>
      <c r="N99" s="333"/>
      <c r="O99" s="333"/>
      <c r="P99" s="333"/>
      <c r="Q99" s="333"/>
      <c r="R99" s="333"/>
      <c r="S99" s="333"/>
      <c r="T99" s="333"/>
      <c r="U99" s="333"/>
      <c r="V99" s="333"/>
      <c r="W99" s="333"/>
      <c r="X99" s="333"/>
      <c r="Y99" s="333"/>
      <c r="Z99" s="333"/>
      <c r="AA99" s="333"/>
      <c r="AB99" s="333"/>
      <c r="AC99" s="333"/>
      <c r="AD99" s="333"/>
      <c r="AE99" s="333"/>
      <c r="AF99" s="333"/>
      <c r="AG99" s="333"/>
      <c r="AH99" s="333"/>
      <c r="AI99" s="333"/>
      <c r="AJ99" s="333"/>
      <c r="AK99" s="333"/>
      <c r="AL99" s="333"/>
      <c r="AM99" s="333"/>
      <c r="AN99" s="333"/>
      <c r="AO99" s="333"/>
      <c r="AP99" s="333"/>
      <c r="AQ99" s="333"/>
      <c r="AR99" s="333"/>
      <c r="AS99" s="333"/>
      <c r="AT99" s="333"/>
      <c r="AU99" s="333"/>
    </row>
    <row r="100" spans="3:47" x14ac:dyDescent="0.25">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333"/>
      <c r="Y100" s="333"/>
      <c r="Z100" s="333"/>
      <c r="AA100" s="333"/>
      <c r="AB100" s="333"/>
      <c r="AC100" s="333"/>
      <c r="AD100" s="333"/>
      <c r="AE100" s="333"/>
      <c r="AF100" s="333"/>
      <c r="AG100" s="333"/>
      <c r="AH100" s="333"/>
      <c r="AI100" s="333"/>
      <c r="AJ100" s="333"/>
      <c r="AK100" s="333"/>
      <c r="AL100" s="333"/>
      <c r="AM100" s="333"/>
      <c r="AN100" s="333"/>
      <c r="AO100" s="333"/>
      <c r="AP100" s="333"/>
      <c r="AQ100" s="333"/>
      <c r="AR100" s="333"/>
      <c r="AS100" s="333"/>
      <c r="AT100" s="333"/>
      <c r="AU100" s="333"/>
    </row>
    <row r="101" spans="3:47" x14ac:dyDescent="0.25">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333"/>
      <c r="Y101" s="333"/>
      <c r="Z101" s="333"/>
      <c r="AA101" s="333"/>
      <c r="AB101" s="333"/>
      <c r="AC101" s="333"/>
      <c r="AD101" s="333"/>
      <c r="AE101" s="333"/>
      <c r="AF101" s="333"/>
      <c r="AG101" s="333"/>
      <c r="AH101" s="333"/>
      <c r="AI101" s="333"/>
      <c r="AJ101" s="333"/>
      <c r="AK101" s="333"/>
      <c r="AL101" s="333"/>
      <c r="AM101" s="333"/>
      <c r="AN101" s="333"/>
      <c r="AO101" s="333"/>
      <c r="AP101" s="333"/>
      <c r="AQ101" s="333"/>
      <c r="AR101" s="333"/>
      <c r="AS101" s="333"/>
      <c r="AT101" s="333"/>
      <c r="AU101" s="333"/>
    </row>
    <row r="102" spans="3:47" x14ac:dyDescent="0.25">
      <c r="C102" s="333"/>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c r="Z102" s="333"/>
      <c r="AA102" s="333"/>
      <c r="AB102" s="333"/>
      <c r="AC102" s="333"/>
      <c r="AD102" s="333"/>
      <c r="AE102" s="333"/>
      <c r="AF102" s="333"/>
      <c r="AG102" s="333"/>
      <c r="AH102" s="333"/>
      <c r="AI102" s="333"/>
      <c r="AJ102" s="333"/>
      <c r="AK102" s="333"/>
      <c r="AL102" s="333"/>
      <c r="AM102" s="333"/>
      <c r="AN102" s="333"/>
      <c r="AO102" s="333"/>
      <c r="AP102" s="333"/>
      <c r="AQ102" s="333"/>
      <c r="AR102" s="333"/>
      <c r="AS102" s="333"/>
      <c r="AT102" s="333"/>
      <c r="AU102" s="333"/>
    </row>
    <row r="103" spans="3:47" x14ac:dyDescent="0.25">
      <c r="C103" s="333"/>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row>
    <row r="104" spans="3:47" x14ac:dyDescent="0.25">
      <c r="C104" s="333"/>
      <c r="D104" s="333"/>
      <c r="E104" s="333"/>
      <c r="F104" s="333"/>
      <c r="G104" s="333"/>
      <c r="H104" s="333"/>
      <c r="I104" s="333"/>
      <c r="J104" s="333"/>
      <c r="K104" s="333"/>
      <c r="L104" s="333"/>
      <c r="M104" s="333"/>
      <c r="N104" s="333"/>
      <c r="O104" s="333"/>
      <c r="P104" s="333"/>
      <c r="Q104" s="333"/>
      <c r="R104" s="333"/>
      <c r="S104" s="333"/>
      <c r="T104" s="333"/>
      <c r="U104" s="333"/>
      <c r="V104" s="333"/>
      <c r="W104" s="333"/>
      <c r="X104" s="333"/>
      <c r="Y104" s="333"/>
      <c r="Z104" s="333"/>
      <c r="AA104" s="333"/>
      <c r="AB104" s="333"/>
      <c r="AC104" s="333"/>
      <c r="AD104" s="333"/>
      <c r="AE104" s="333"/>
      <c r="AF104" s="333"/>
      <c r="AG104" s="333"/>
      <c r="AH104" s="333"/>
      <c r="AI104" s="333"/>
      <c r="AJ104" s="333"/>
      <c r="AK104" s="333"/>
      <c r="AL104" s="333"/>
      <c r="AM104" s="333"/>
      <c r="AN104" s="333"/>
      <c r="AO104" s="333"/>
      <c r="AP104" s="333"/>
      <c r="AQ104" s="333"/>
      <c r="AR104" s="333"/>
      <c r="AS104" s="333"/>
      <c r="AT104" s="333"/>
      <c r="AU104" s="333"/>
    </row>
    <row r="105" spans="3:47" x14ac:dyDescent="0.25">
      <c r="C105" s="333"/>
      <c r="D105" s="333"/>
      <c r="E105" s="333"/>
      <c r="F105" s="333"/>
      <c r="G105" s="333"/>
      <c r="H105" s="333"/>
      <c r="I105" s="333"/>
      <c r="J105" s="333"/>
      <c r="K105" s="333"/>
      <c r="L105" s="333"/>
      <c r="M105" s="333"/>
      <c r="N105" s="333"/>
      <c r="O105" s="333"/>
      <c r="P105" s="333"/>
      <c r="Q105" s="333"/>
      <c r="R105" s="333"/>
      <c r="S105" s="333"/>
      <c r="T105" s="333"/>
      <c r="U105" s="333"/>
      <c r="V105" s="333"/>
      <c r="W105" s="333"/>
      <c r="X105" s="333"/>
      <c r="Y105" s="333"/>
      <c r="Z105" s="333"/>
      <c r="AA105" s="333"/>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row>
  </sheetData>
  <customSheetViews>
    <customSheetView guid="{585B02F6-D04E-40B0-9C3D-EA9FC2F8BE0E}" scale="85" showGridLines="0">
      <selection activeCell="K58" sqref="K58"/>
      <pageMargins left="0.7" right="0.7" top="0.78740157499999996" bottom="0.78740157499999996" header="0.3" footer="0.3"/>
    </customSheetView>
    <customSheetView guid="{A3C78327-8DE4-4FA3-9639-BE4895212F26}" scale="85" showGridLines="0">
      <selection activeCell="K58" sqref="K58"/>
      <pageMargins left="0.7" right="0.7" top="0.78740157499999996" bottom="0.78740157499999996" header="0.3" footer="0.3"/>
    </customSheetView>
  </customSheetViews>
  <mergeCells count="93">
    <mergeCell ref="Q45:R45"/>
    <mergeCell ref="O45:P45"/>
    <mergeCell ref="M45:N45"/>
    <mergeCell ref="U46:V46"/>
    <mergeCell ref="W46:X46"/>
    <mergeCell ref="W45:X45"/>
    <mergeCell ref="U45:V45"/>
    <mergeCell ref="S45:T45"/>
    <mergeCell ref="M47:N47"/>
    <mergeCell ref="M46:N46"/>
    <mergeCell ref="O46:P46"/>
    <mergeCell ref="Q46:R46"/>
    <mergeCell ref="S46:T46"/>
    <mergeCell ref="W47:X47"/>
    <mergeCell ref="U47:V47"/>
    <mergeCell ref="S47:T47"/>
    <mergeCell ref="Q47:R47"/>
    <mergeCell ref="O47:P47"/>
    <mergeCell ref="C42:L42"/>
    <mergeCell ref="C41:L41"/>
    <mergeCell ref="W44:X44"/>
    <mergeCell ref="U44:V44"/>
    <mergeCell ref="S44:T44"/>
    <mergeCell ref="Q44:R44"/>
    <mergeCell ref="O44:P44"/>
    <mergeCell ref="M44:N44"/>
    <mergeCell ref="U43:X43"/>
    <mergeCell ref="Q43:T43"/>
    <mergeCell ref="M43:P43"/>
    <mergeCell ref="M42:X42"/>
    <mergeCell ref="M41:X41"/>
    <mergeCell ref="C47:L47"/>
    <mergeCell ref="C46:L46"/>
    <mergeCell ref="C45:L45"/>
    <mergeCell ref="C44:L44"/>
    <mergeCell ref="C43:L43"/>
    <mergeCell ref="C36:K36"/>
    <mergeCell ref="L36:N36"/>
    <mergeCell ref="C37:K37"/>
    <mergeCell ref="L37:N37"/>
    <mergeCell ref="C38:K38"/>
    <mergeCell ref="L38:N38"/>
    <mergeCell ref="C35:K35"/>
    <mergeCell ref="L35:N35"/>
    <mergeCell ref="AO25:AX25"/>
    <mergeCell ref="AY25:BH25"/>
    <mergeCell ref="K26:P27"/>
    <mergeCell ref="K28:P28"/>
    <mergeCell ref="C34:K34"/>
    <mergeCell ref="L34:N34"/>
    <mergeCell ref="C33:K33"/>
    <mergeCell ref="L33:N33"/>
    <mergeCell ref="C32:K32"/>
    <mergeCell ref="L32:N32"/>
    <mergeCell ref="K18:P23"/>
    <mergeCell ref="AO19:AX19"/>
    <mergeCell ref="AY19:BH19"/>
    <mergeCell ref="AO20:AX20"/>
    <mergeCell ref="AY20:BH20"/>
    <mergeCell ref="AO21:AX21"/>
    <mergeCell ref="AY21:BH21"/>
    <mergeCell ref="AO24:AX24"/>
    <mergeCell ref="AY24:BH24"/>
    <mergeCell ref="AO17:AX17"/>
    <mergeCell ref="AY17:BH17"/>
    <mergeCell ref="AO18:AX18"/>
    <mergeCell ref="AY18:BH18"/>
    <mergeCell ref="AO22:AX22"/>
    <mergeCell ref="AY22:BH22"/>
    <mergeCell ref="AO23:AX23"/>
    <mergeCell ref="AY23:BH23"/>
    <mergeCell ref="AO14:AX14"/>
    <mergeCell ref="AY14:BH14"/>
    <mergeCell ref="AO15:AX15"/>
    <mergeCell ref="AY15:BH15"/>
    <mergeCell ref="AO16:AX16"/>
    <mergeCell ref="AY16:BH16"/>
    <mergeCell ref="AE3:AK3"/>
    <mergeCell ref="C10:H10"/>
    <mergeCell ref="AO10:AX10"/>
    <mergeCell ref="AY10:BH10"/>
    <mergeCell ref="K24:P25"/>
    <mergeCell ref="C3:I3"/>
    <mergeCell ref="J3:P3"/>
    <mergeCell ref="AO11:AX11"/>
    <mergeCell ref="AY11:BH11"/>
    <mergeCell ref="AO12:AX12"/>
    <mergeCell ref="AY12:BH12"/>
    <mergeCell ref="AO13:AX13"/>
    <mergeCell ref="AY13:BH13"/>
    <mergeCell ref="K16:P17"/>
    <mergeCell ref="C14:I14"/>
    <mergeCell ref="J14:P14"/>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L76"/>
  <sheetViews>
    <sheetView showGridLines="0" zoomScale="85" zoomScaleNormal="85" workbookViewId="0">
      <selection activeCell="D62" sqref="D62"/>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90" ht="36" customHeight="1" x14ac:dyDescent="0.35"/>
    <row r="2" spans="2:90" ht="21" customHeight="1" thickBot="1" x14ac:dyDescent="0.4">
      <c r="C2" s="51" t="s">
        <v>110</v>
      </c>
      <c r="BH2" s="26"/>
      <c r="BI2" s="26"/>
      <c r="BJ2" s="26"/>
      <c r="BK2" s="26"/>
    </row>
    <row r="3" spans="2:90"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7"/>
      <c r="X3" s="366" t="s">
        <v>109</v>
      </c>
      <c r="Y3" s="367"/>
      <c r="Z3" s="367"/>
      <c r="AA3" s="367"/>
      <c r="AB3" s="367"/>
      <c r="AC3" s="367"/>
      <c r="AD3" s="368"/>
      <c r="AE3" s="367" t="s">
        <v>108</v>
      </c>
      <c r="AF3" s="367"/>
      <c r="AG3" s="367"/>
      <c r="AH3" s="367"/>
      <c r="AI3" s="367"/>
      <c r="AJ3" s="367"/>
      <c r="AK3" s="367"/>
      <c r="AL3" s="366" t="s">
        <v>107</v>
      </c>
      <c r="AM3" s="367"/>
      <c r="AN3" s="367"/>
      <c r="AO3" s="367"/>
      <c r="AP3" s="367"/>
      <c r="AQ3" s="367"/>
      <c r="AR3" s="368"/>
      <c r="AS3" s="367" t="s">
        <v>106</v>
      </c>
      <c r="AT3" s="367"/>
      <c r="AU3" s="367"/>
      <c r="AV3" s="367"/>
      <c r="AW3" s="367"/>
      <c r="AX3" s="367"/>
      <c r="AY3" s="367"/>
      <c r="AZ3" s="366" t="s">
        <v>105</v>
      </c>
      <c r="BA3" s="367"/>
      <c r="BB3" s="367"/>
      <c r="BC3" s="367"/>
      <c r="BD3" s="367"/>
      <c r="BE3" s="367"/>
      <c r="BF3" s="368"/>
      <c r="BG3" s="367" t="s">
        <v>104</v>
      </c>
      <c r="BH3" s="367"/>
      <c r="BI3" s="367"/>
      <c r="BJ3" s="367"/>
      <c r="BK3" s="367"/>
      <c r="BL3" s="367"/>
      <c r="BM3" s="367"/>
      <c r="BN3" s="366" t="s">
        <v>103</v>
      </c>
      <c r="BO3" s="367"/>
      <c r="BP3" s="367"/>
      <c r="BQ3" s="367"/>
      <c r="BR3" s="367"/>
      <c r="BS3" s="367"/>
      <c r="BT3" s="368"/>
      <c r="BU3" s="367" t="s">
        <v>102</v>
      </c>
      <c r="BV3" s="367"/>
      <c r="BW3" s="367"/>
      <c r="BX3" s="367"/>
      <c r="BY3" s="367"/>
      <c r="BZ3" s="367"/>
      <c r="CA3" s="367"/>
      <c r="CB3" s="366" t="s">
        <v>101</v>
      </c>
      <c r="CC3" s="367"/>
      <c r="CD3" s="367"/>
      <c r="CE3" s="367"/>
      <c r="CF3" s="367"/>
      <c r="CG3" s="367"/>
      <c r="CH3" s="368"/>
      <c r="CJ3" s="50" t="s">
        <v>94</v>
      </c>
      <c r="CK3" s="50" t="s">
        <v>94</v>
      </c>
      <c r="CL3" s="327"/>
    </row>
    <row r="4" spans="2:90" ht="14.4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8" t="s">
        <v>33</v>
      </c>
      <c r="X4" s="49" t="s">
        <v>27</v>
      </c>
      <c r="Y4" s="48" t="s">
        <v>28</v>
      </c>
      <c r="Z4" s="48" t="s">
        <v>29</v>
      </c>
      <c r="AA4" s="48" t="s">
        <v>30</v>
      </c>
      <c r="AB4" s="48" t="s">
        <v>31</v>
      </c>
      <c r="AC4" s="48" t="s">
        <v>32</v>
      </c>
      <c r="AD4" s="47" t="s">
        <v>33</v>
      </c>
      <c r="AE4" s="48" t="s">
        <v>27</v>
      </c>
      <c r="AF4" s="48" t="s">
        <v>28</v>
      </c>
      <c r="AG4" s="48" t="s">
        <v>29</v>
      </c>
      <c r="AH4" s="48" t="s">
        <v>30</v>
      </c>
      <c r="AI4" s="48" t="s">
        <v>31</v>
      </c>
      <c r="AJ4" s="48" t="s">
        <v>32</v>
      </c>
      <c r="AK4" s="48" t="s">
        <v>33</v>
      </c>
      <c r="AL4" s="49" t="s">
        <v>27</v>
      </c>
      <c r="AM4" s="48" t="s">
        <v>28</v>
      </c>
      <c r="AN4" s="48" t="s">
        <v>29</v>
      </c>
      <c r="AO4" s="48" t="s">
        <v>30</v>
      </c>
      <c r="AP4" s="48" t="s">
        <v>31</v>
      </c>
      <c r="AQ4" s="48" t="s">
        <v>32</v>
      </c>
      <c r="AR4" s="47" t="s">
        <v>33</v>
      </c>
      <c r="AS4" s="48" t="s">
        <v>27</v>
      </c>
      <c r="AT4" s="48" t="s">
        <v>28</v>
      </c>
      <c r="AU4" s="48" t="s">
        <v>29</v>
      </c>
      <c r="AV4" s="48" t="s">
        <v>30</v>
      </c>
      <c r="AW4" s="48" t="s">
        <v>31</v>
      </c>
      <c r="AX4" s="48" t="s">
        <v>32</v>
      </c>
      <c r="AY4" s="48" t="s">
        <v>33</v>
      </c>
      <c r="AZ4" s="49" t="s">
        <v>27</v>
      </c>
      <c r="BA4" s="48" t="s">
        <v>28</v>
      </c>
      <c r="BB4" s="48" t="s">
        <v>29</v>
      </c>
      <c r="BC4" s="48" t="s">
        <v>30</v>
      </c>
      <c r="BD4" s="48" t="s">
        <v>31</v>
      </c>
      <c r="BE4" s="48" t="s">
        <v>32</v>
      </c>
      <c r="BF4" s="47" t="s">
        <v>33</v>
      </c>
      <c r="BG4" s="48" t="s">
        <v>27</v>
      </c>
      <c r="BH4" s="48" t="s">
        <v>28</v>
      </c>
      <c r="BI4" s="48" t="s">
        <v>29</v>
      </c>
      <c r="BJ4" s="48" t="s">
        <v>30</v>
      </c>
      <c r="BK4" s="48" t="s">
        <v>31</v>
      </c>
      <c r="BL4" s="48" t="s">
        <v>32</v>
      </c>
      <c r="BM4" s="48" t="s">
        <v>33</v>
      </c>
      <c r="BN4" s="49" t="s">
        <v>27</v>
      </c>
      <c r="BO4" s="48" t="s">
        <v>28</v>
      </c>
      <c r="BP4" s="48" t="s">
        <v>29</v>
      </c>
      <c r="BQ4" s="48" t="s">
        <v>30</v>
      </c>
      <c r="BR4" s="48" t="s">
        <v>31</v>
      </c>
      <c r="BS4" s="48" t="s">
        <v>32</v>
      </c>
      <c r="BT4" s="47" t="s">
        <v>33</v>
      </c>
      <c r="BU4" s="48" t="s">
        <v>27</v>
      </c>
      <c r="BV4" s="48" t="s">
        <v>28</v>
      </c>
      <c r="BW4" s="48" t="s">
        <v>29</v>
      </c>
      <c r="BX4" s="48" t="s">
        <v>30</v>
      </c>
      <c r="BY4" s="48" t="s">
        <v>31</v>
      </c>
      <c r="BZ4" s="48" t="s">
        <v>32</v>
      </c>
      <c r="CA4" s="48" t="s">
        <v>33</v>
      </c>
      <c r="CB4" s="49" t="s">
        <v>27</v>
      </c>
      <c r="CC4" s="48" t="s">
        <v>28</v>
      </c>
      <c r="CD4" s="48" t="s">
        <v>29</v>
      </c>
      <c r="CE4" s="48" t="s">
        <v>30</v>
      </c>
      <c r="CF4" s="48" t="s">
        <v>31</v>
      </c>
      <c r="CG4" s="48" t="s">
        <v>32</v>
      </c>
      <c r="CH4" s="47" t="s">
        <v>33</v>
      </c>
      <c r="CJ4" s="46" t="s">
        <v>34</v>
      </c>
      <c r="CK4" s="45" t="s">
        <v>35</v>
      </c>
      <c r="CL4" s="319"/>
    </row>
    <row r="5" spans="2:90" ht="15.75" customHeight="1" thickBot="1" x14ac:dyDescent="0.4">
      <c r="B5" s="298" t="s">
        <v>37</v>
      </c>
      <c r="C5" s="40" t="s">
        <v>35</v>
      </c>
      <c r="D5" s="39" t="s">
        <v>35</v>
      </c>
      <c r="E5" s="39" t="s">
        <v>35</v>
      </c>
      <c r="F5" s="39" t="s">
        <v>35</v>
      </c>
      <c r="G5" s="39" t="s">
        <v>35</v>
      </c>
      <c r="H5" s="74"/>
      <c r="I5" s="211"/>
      <c r="J5" s="75"/>
      <c r="K5" s="42" t="s">
        <v>34</v>
      </c>
      <c r="L5" s="42" t="s">
        <v>34</v>
      </c>
      <c r="M5" s="42" t="s">
        <v>34</v>
      </c>
      <c r="N5" s="42" t="s">
        <v>34</v>
      </c>
      <c r="O5" s="42" t="s">
        <v>34</v>
      </c>
      <c r="P5" s="37"/>
      <c r="Q5" s="79" t="s">
        <v>35</v>
      </c>
      <c r="R5" s="39" t="s">
        <v>35</v>
      </c>
      <c r="S5" s="39" t="s">
        <v>35</v>
      </c>
      <c r="T5" s="39" t="s">
        <v>35</v>
      </c>
      <c r="U5" s="39" t="s">
        <v>35</v>
      </c>
      <c r="V5" s="62"/>
      <c r="W5" s="73"/>
      <c r="X5" s="43" t="s">
        <v>34</v>
      </c>
      <c r="Y5" s="38"/>
      <c r="Z5" s="42" t="s">
        <v>34</v>
      </c>
      <c r="AA5" s="42" t="s">
        <v>34</v>
      </c>
      <c r="AB5" s="42" t="s">
        <v>34</v>
      </c>
      <c r="AC5" s="42" t="s">
        <v>34</v>
      </c>
      <c r="AD5" s="61"/>
      <c r="AE5" s="79" t="s">
        <v>35</v>
      </c>
      <c r="AF5" s="39" t="s">
        <v>35</v>
      </c>
      <c r="AG5" s="39" t="s">
        <v>35</v>
      </c>
      <c r="AH5" s="39" t="s">
        <v>35</v>
      </c>
      <c r="AI5" s="39" t="s">
        <v>35</v>
      </c>
      <c r="AJ5" s="62"/>
      <c r="AK5" s="41"/>
      <c r="AL5" s="43" t="s">
        <v>34</v>
      </c>
      <c r="AM5" s="42" t="s">
        <v>34</v>
      </c>
      <c r="AN5" s="38"/>
      <c r="AO5" s="42" t="s">
        <v>34</v>
      </c>
      <c r="AP5" s="42" t="s">
        <v>34</v>
      </c>
      <c r="AQ5" s="42" t="s">
        <v>34</v>
      </c>
      <c r="AR5" s="37"/>
      <c r="AS5" s="79" t="s">
        <v>35</v>
      </c>
      <c r="AT5" s="39" t="s">
        <v>35</v>
      </c>
      <c r="AU5" s="39" t="s">
        <v>35</v>
      </c>
      <c r="AV5" s="39" t="s">
        <v>35</v>
      </c>
      <c r="AW5" s="39" t="s">
        <v>35</v>
      </c>
      <c r="AX5" s="38"/>
      <c r="AY5" s="41"/>
      <c r="AZ5" s="43" t="s">
        <v>34</v>
      </c>
      <c r="BA5" s="42" t="s">
        <v>34</v>
      </c>
      <c r="BB5" s="42" t="s">
        <v>34</v>
      </c>
      <c r="BC5" s="38"/>
      <c r="BD5" s="42" t="s">
        <v>34</v>
      </c>
      <c r="BE5" s="42" t="s">
        <v>34</v>
      </c>
      <c r="BF5" s="37"/>
      <c r="BG5" s="79" t="s">
        <v>35</v>
      </c>
      <c r="BH5" s="39" t="s">
        <v>35</v>
      </c>
      <c r="BI5" s="39" t="s">
        <v>35</v>
      </c>
      <c r="BJ5" s="39" t="s">
        <v>35</v>
      </c>
      <c r="BK5" s="39" t="s">
        <v>35</v>
      </c>
      <c r="BL5" s="38"/>
      <c r="BM5" s="73"/>
      <c r="BN5" s="43" t="s">
        <v>34</v>
      </c>
      <c r="BO5" s="42" t="s">
        <v>34</v>
      </c>
      <c r="BP5" s="42" t="s">
        <v>34</v>
      </c>
      <c r="BQ5" s="42" t="s">
        <v>34</v>
      </c>
      <c r="BR5" s="38"/>
      <c r="BS5" s="42" t="s">
        <v>34</v>
      </c>
      <c r="BT5" s="37"/>
      <c r="BU5" s="79" t="s">
        <v>35</v>
      </c>
      <c r="BV5" s="39" t="s">
        <v>35</v>
      </c>
      <c r="BW5" s="39" t="s">
        <v>35</v>
      </c>
      <c r="BX5" s="39" t="s">
        <v>35</v>
      </c>
      <c r="BY5" s="39" t="s">
        <v>35</v>
      </c>
      <c r="BZ5" s="38"/>
      <c r="CA5" s="41"/>
      <c r="CB5" s="43" t="s">
        <v>34</v>
      </c>
      <c r="CC5" s="42" t="s">
        <v>34</v>
      </c>
      <c r="CD5" s="42" t="s">
        <v>34</v>
      </c>
      <c r="CE5" s="42" t="s">
        <v>34</v>
      </c>
      <c r="CF5" s="42" t="s">
        <v>34</v>
      </c>
      <c r="CG5" s="38"/>
      <c r="CH5" s="37"/>
      <c r="CJ5" s="26">
        <f>COUNTIF($C5:$CH5,"F")</f>
        <v>30</v>
      </c>
      <c r="CK5" s="26">
        <f>COUNTIF($C5:$CH5,"S")</f>
        <v>30</v>
      </c>
      <c r="CL5" s="328"/>
    </row>
    <row r="6" spans="2:90" ht="15.75" customHeight="1" thickBot="1" x14ac:dyDescent="0.4">
      <c r="B6" s="298" t="s">
        <v>38</v>
      </c>
      <c r="C6" s="69" t="s">
        <v>35</v>
      </c>
      <c r="D6" s="45" t="s">
        <v>35</v>
      </c>
      <c r="E6" s="45" t="s">
        <v>35</v>
      </c>
      <c r="F6" s="45" t="s">
        <v>35</v>
      </c>
      <c r="G6" s="45" t="s">
        <v>35</v>
      </c>
      <c r="H6" s="59"/>
      <c r="I6" s="190"/>
      <c r="J6" s="57" t="s">
        <v>34</v>
      </c>
      <c r="K6" s="56"/>
      <c r="L6" s="46" t="s">
        <v>34</v>
      </c>
      <c r="M6" s="46" t="s">
        <v>34</v>
      </c>
      <c r="N6" s="46" t="s">
        <v>34</v>
      </c>
      <c r="O6" s="46" t="s">
        <v>34</v>
      </c>
      <c r="P6" s="55"/>
      <c r="Q6" s="60" t="s">
        <v>35</v>
      </c>
      <c r="R6" s="45" t="s">
        <v>35</v>
      </c>
      <c r="S6" s="45" t="s">
        <v>35</v>
      </c>
      <c r="T6" s="45" t="s">
        <v>35</v>
      </c>
      <c r="U6" s="45" t="s">
        <v>35</v>
      </c>
      <c r="V6" s="59"/>
      <c r="W6" s="58"/>
      <c r="X6" s="57" t="s">
        <v>34</v>
      </c>
      <c r="Y6" s="46" t="s">
        <v>34</v>
      </c>
      <c r="Z6" s="56"/>
      <c r="AA6" s="46" t="s">
        <v>34</v>
      </c>
      <c r="AB6" s="46" t="s">
        <v>34</v>
      </c>
      <c r="AC6" s="46" t="s">
        <v>34</v>
      </c>
      <c r="AD6" s="68"/>
      <c r="AE6" s="60" t="s">
        <v>35</v>
      </c>
      <c r="AF6" s="45" t="s">
        <v>35</v>
      </c>
      <c r="AG6" s="45" t="s">
        <v>35</v>
      </c>
      <c r="AH6" s="45" t="s">
        <v>35</v>
      </c>
      <c r="AI6" s="45" t="s">
        <v>35</v>
      </c>
      <c r="AJ6" s="59"/>
      <c r="AK6" s="70"/>
      <c r="AL6" s="57" t="s">
        <v>34</v>
      </c>
      <c r="AM6" s="46" t="s">
        <v>34</v>
      </c>
      <c r="AN6" s="46" t="s">
        <v>34</v>
      </c>
      <c r="AO6" s="56"/>
      <c r="AP6" s="46" t="s">
        <v>34</v>
      </c>
      <c r="AQ6" s="46" t="s">
        <v>34</v>
      </c>
      <c r="AR6" s="55"/>
      <c r="AS6" s="60" t="s">
        <v>35</v>
      </c>
      <c r="AT6" s="45" t="s">
        <v>35</v>
      </c>
      <c r="AU6" s="45" t="s">
        <v>35</v>
      </c>
      <c r="AV6" s="45" t="s">
        <v>35</v>
      </c>
      <c r="AW6" s="45" t="s">
        <v>35</v>
      </c>
      <c r="AX6" s="56"/>
      <c r="AY6" s="70"/>
      <c r="AZ6" s="57" t="s">
        <v>34</v>
      </c>
      <c r="BA6" s="46" t="s">
        <v>34</v>
      </c>
      <c r="BB6" s="46" t="s">
        <v>34</v>
      </c>
      <c r="BC6" s="46" t="s">
        <v>34</v>
      </c>
      <c r="BD6" s="56"/>
      <c r="BE6" s="46" t="s">
        <v>34</v>
      </c>
      <c r="BF6" s="55"/>
      <c r="BG6" s="60" t="s">
        <v>35</v>
      </c>
      <c r="BH6" s="45" t="s">
        <v>35</v>
      </c>
      <c r="BI6" s="45" t="s">
        <v>35</v>
      </c>
      <c r="BJ6" s="45" t="s">
        <v>35</v>
      </c>
      <c r="BK6" s="45" t="s">
        <v>35</v>
      </c>
      <c r="BL6" s="56"/>
      <c r="BM6" s="70"/>
      <c r="BN6" s="57" t="s">
        <v>34</v>
      </c>
      <c r="BO6" s="46" t="s">
        <v>34</v>
      </c>
      <c r="BP6" s="46" t="s">
        <v>34</v>
      </c>
      <c r="BQ6" s="46" t="s">
        <v>34</v>
      </c>
      <c r="BR6" s="46" t="s">
        <v>34</v>
      </c>
      <c r="BS6" s="56"/>
      <c r="BT6" s="55"/>
      <c r="BU6" s="60" t="s">
        <v>35</v>
      </c>
      <c r="BV6" s="45" t="s">
        <v>35</v>
      </c>
      <c r="BW6" s="45" t="s">
        <v>35</v>
      </c>
      <c r="BX6" s="45" t="s">
        <v>35</v>
      </c>
      <c r="BY6" s="45" t="s">
        <v>35</v>
      </c>
      <c r="BZ6" s="56"/>
      <c r="CA6" s="70"/>
      <c r="CB6" s="71"/>
      <c r="CC6" s="46" t="s">
        <v>34</v>
      </c>
      <c r="CD6" s="46" t="s">
        <v>34</v>
      </c>
      <c r="CE6" s="46" t="s">
        <v>34</v>
      </c>
      <c r="CF6" s="46" t="s">
        <v>34</v>
      </c>
      <c r="CG6" s="46" t="s">
        <v>34</v>
      </c>
      <c r="CH6" s="55"/>
      <c r="CJ6" s="26">
        <f t="shared" ref="CJ6:CJ16" si="0">COUNTIF($C6:$CH6,"F")</f>
        <v>30</v>
      </c>
      <c r="CK6" s="26">
        <f t="shared" ref="CK6:CK16" si="1">COUNTIF($C6:$CH6,"S")</f>
        <v>30</v>
      </c>
      <c r="CL6" s="328"/>
    </row>
    <row r="7" spans="2:90" ht="15.75" customHeight="1" thickBot="1" x14ac:dyDescent="0.4">
      <c r="B7" s="298" t="s">
        <v>39</v>
      </c>
      <c r="C7" s="69" t="s">
        <v>35</v>
      </c>
      <c r="D7" s="45" t="s">
        <v>35</v>
      </c>
      <c r="E7" s="45" t="s">
        <v>35</v>
      </c>
      <c r="F7" s="45" t="s">
        <v>35</v>
      </c>
      <c r="G7" s="45" t="s">
        <v>35</v>
      </c>
      <c r="H7" s="59"/>
      <c r="I7" s="190"/>
      <c r="J7" s="57" t="s">
        <v>34</v>
      </c>
      <c r="K7" s="46" t="s">
        <v>34</v>
      </c>
      <c r="L7" s="56"/>
      <c r="M7" s="46" t="s">
        <v>34</v>
      </c>
      <c r="N7" s="46" t="s">
        <v>34</v>
      </c>
      <c r="O7" s="46" t="s">
        <v>34</v>
      </c>
      <c r="P7" s="55"/>
      <c r="Q7" s="60" t="s">
        <v>35</v>
      </c>
      <c r="R7" s="45" t="s">
        <v>35</v>
      </c>
      <c r="S7" s="45" t="s">
        <v>35</v>
      </c>
      <c r="T7" s="45" t="s">
        <v>35</v>
      </c>
      <c r="U7" s="45" t="s">
        <v>35</v>
      </c>
      <c r="V7" s="59"/>
      <c r="W7" s="58"/>
      <c r="X7" s="57" t="s">
        <v>34</v>
      </c>
      <c r="Y7" s="46" t="s">
        <v>34</v>
      </c>
      <c r="Z7" s="46" t="s">
        <v>34</v>
      </c>
      <c r="AA7" s="56"/>
      <c r="AB7" s="46" t="s">
        <v>34</v>
      </c>
      <c r="AC7" s="46" t="s">
        <v>34</v>
      </c>
      <c r="AD7" s="68"/>
      <c r="AE7" s="60" t="s">
        <v>35</v>
      </c>
      <c r="AF7" s="45" t="s">
        <v>35</v>
      </c>
      <c r="AG7" s="45" t="s">
        <v>35</v>
      </c>
      <c r="AH7" s="45" t="s">
        <v>35</v>
      </c>
      <c r="AI7" s="45" t="s">
        <v>35</v>
      </c>
      <c r="AJ7" s="56"/>
      <c r="AK7" s="70"/>
      <c r="AL7" s="57" t="s">
        <v>34</v>
      </c>
      <c r="AM7" s="46" t="s">
        <v>34</v>
      </c>
      <c r="AN7" s="46" t="s">
        <v>34</v>
      </c>
      <c r="AO7" s="46" t="s">
        <v>34</v>
      </c>
      <c r="AP7" s="56"/>
      <c r="AQ7" s="46" t="s">
        <v>34</v>
      </c>
      <c r="AR7" s="55"/>
      <c r="AS7" s="60" t="s">
        <v>35</v>
      </c>
      <c r="AT7" s="45" t="s">
        <v>35</v>
      </c>
      <c r="AU7" s="45" t="s">
        <v>35</v>
      </c>
      <c r="AV7" s="45" t="s">
        <v>35</v>
      </c>
      <c r="AW7" s="45" t="s">
        <v>35</v>
      </c>
      <c r="AX7" s="56"/>
      <c r="AY7" s="70"/>
      <c r="AZ7" s="57" t="s">
        <v>34</v>
      </c>
      <c r="BA7" s="46" t="s">
        <v>34</v>
      </c>
      <c r="BB7" s="46" t="s">
        <v>34</v>
      </c>
      <c r="BC7" s="46" t="s">
        <v>34</v>
      </c>
      <c r="BD7" s="46" t="s">
        <v>34</v>
      </c>
      <c r="BE7" s="56"/>
      <c r="BF7" s="55"/>
      <c r="BG7" s="60" t="s">
        <v>35</v>
      </c>
      <c r="BH7" s="45" t="s">
        <v>35</v>
      </c>
      <c r="BI7" s="45" t="s">
        <v>35</v>
      </c>
      <c r="BJ7" s="45" t="s">
        <v>35</v>
      </c>
      <c r="BK7" s="45" t="s">
        <v>35</v>
      </c>
      <c r="BL7" s="56"/>
      <c r="BM7" s="70"/>
      <c r="BN7" s="71"/>
      <c r="BO7" s="46" t="s">
        <v>34</v>
      </c>
      <c r="BP7" s="46" t="s">
        <v>34</v>
      </c>
      <c r="BQ7" s="46" t="s">
        <v>34</v>
      </c>
      <c r="BR7" s="46" t="s">
        <v>34</v>
      </c>
      <c r="BS7" s="46" t="s">
        <v>34</v>
      </c>
      <c r="BT7" s="55"/>
      <c r="BU7" s="60" t="s">
        <v>35</v>
      </c>
      <c r="BV7" s="45" t="s">
        <v>35</v>
      </c>
      <c r="BW7" s="45" t="s">
        <v>35</v>
      </c>
      <c r="BX7" s="45" t="s">
        <v>35</v>
      </c>
      <c r="BY7" s="45" t="s">
        <v>35</v>
      </c>
      <c r="BZ7" s="56"/>
      <c r="CA7" s="70"/>
      <c r="CB7" s="57" t="s">
        <v>34</v>
      </c>
      <c r="CC7" s="56"/>
      <c r="CD7" s="46" t="s">
        <v>34</v>
      </c>
      <c r="CE7" s="46" t="s">
        <v>34</v>
      </c>
      <c r="CF7" s="46" t="s">
        <v>34</v>
      </c>
      <c r="CG7" s="46" t="s">
        <v>34</v>
      </c>
      <c r="CH7" s="55"/>
      <c r="CI7" s="78"/>
      <c r="CJ7" s="26">
        <f t="shared" si="0"/>
        <v>30</v>
      </c>
      <c r="CK7" s="26">
        <f t="shared" si="1"/>
        <v>30</v>
      </c>
      <c r="CL7" s="328"/>
    </row>
    <row r="8" spans="2:90" ht="15.75" customHeight="1" thickBot="1" x14ac:dyDescent="0.4">
      <c r="B8" s="298" t="s">
        <v>40</v>
      </c>
      <c r="C8" s="69" t="s">
        <v>35</v>
      </c>
      <c r="D8" s="45" t="s">
        <v>35</v>
      </c>
      <c r="E8" s="45" t="s">
        <v>35</v>
      </c>
      <c r="F8" s="45" t="s">
        <v>35</v>
      </c>
      <c r="G8" s="45" t="s">
        <v>35</v>
      </c>
      <c r="H8" s="59"/>
      <c r="I8" s="190"/>
      <c r="J8" s="57" t="s">
        <v>34</v>
      </c>
      <c r="K8" s="46" t="s">
        <v>34</v>
      </c>
      <c r="L8" s="46" t="s">
        <v>34</v>
      </c>
      <c r="M8" s="56"/>
      <c r="N8" s="46" t="s">
        <v>34</v>
      </c>
      <c r="O8" s="46" t="s">
        <v>34</v>
      </c>
      <c r="P8" s="55"/>
      <c r="Q8" s="60" t="s">
        <v>35</v>
      </c>
      <c r="R8" s="45" t="s">
        <v>35</v>
      </c>
      <c r="S8" s="45" t="s">
        <v>35</v>
      </c>
      <c r="T8" s="45" t="s">
        <v>35</v>
      </c>
      <c r="U8" s="45" t="s">
        <v>35</v>
      </c>
      <c r="V8" s="59"/>
      <c r="W8" s="58"/>
      <c r="X8" s="57" t="s">
        <v>34</v>
      </c>
      <c r="Y8" s="46" t="s">
        <v>34</v>
      </c>
      <c r="Z8" s="46" t="s">
        <v>34</v>
      </c>
      <c r="AA8" s="46" t="s">
        <v>34</v>
      </c>
      <c r="AB8" s="56"/>
      <c r="AC8" s="46" t="s">
        <v>34</v>
      </c>
      <c r="AD8" s="68"/>
      <c r="AE8" s="60" t="s">
        <v>35</v>
      </c>
      <c r="AF8" s="45" t="s">
        <v>35</v>
      </c>
      <c r="AG8" s="45" t="s">
        <v>35</v>
      </c>
      <c r="AH8" s="45" t="s">
        <v>35</v>
      </c>
      <c r="AI8" s="45" t="s">
        <v>35</v>
      </c>
      <c r="AJ8" s="56"/>
      <c r="AK8" s="70"/>
      <c r="AL8" s="57" t="s">
        <v>34</v>
      </c>
      <c r="AM8" s="46" t="s">
        <v>34</v>
      </c>
      <c r="AN8" s="46" t="s">
        <v>34</v>
      </c>
      <c r="AO8" s="46" t="s">
        <v>34</v>
      </c>
      <c r="AP8" s="46" t="s">
        <v>34</v>
      </c>
      <c r="AQ8" s="56"/>
      <c r="AR8" s="55"/>
      <c r="AS8" s="60" t="s">
        <v>35</v>
      </c>
      <c r="AT8" s="45" t="s">
        <v>35</v>
      </c>
      <c r="AU8" s="45" t="s">
        <v>35</v>
      </c>
      <c r="AV8" s="45" t="s">
        <v>35</v>
      </c>
      <c r="AW8" s="45" t="s">
        <v>35</v>
      </c>
      <c r="AX8" s="56"/>
      <c r="AY8" s="70"/>
      <c r="AZ8" s="71"/>
      <c r="BA8" s="46" t="s">
        <v>34</v>
      </c>
      <c r="BB8" s="46" t="s">
        <v>34</v>
      </c>
      <c r="BC8" s="46" t="s">
        <v>34</v>
      </c>
      <c r="BD8" s="46" t="s">
        <v>34</v>
      </c>
      <c r="BE8" s="46" t="s">
        <v>34</v>
      </c>
      <c r="BF8" s="55"/>
      <c r="BG8" s="60" t="s">
        <v>35</v>
      </c>
      <c r="BH8" s="45" t="s">
        <v>35</v>
      </c>
      <c r="BI8" s="45" t="s">
        <v>35</v>
      </c>
      <c r="BJ8" s="45" t="s">
        <v>35</v>
      </c>
      <c r="BK8" s="45" t="s">
        <v>35</v>
      </c>
      <c r="BL8" s="56"/>
      <c r="BM8" s="70"/>
      <c r="BN8" s="57" t="s">
        <v>34</v>
      </c>
      <c r="BO8" s="56"/>
      <c r="BP8" s="46" t="s">
        <v>34</v>
      </c>
      <c r="BQ8" s="46" t="s">
        <v>34</v>
      </c>
      <c r="BR8" s="46" t="s">
        <v>34</v>
      </c>
      <c r="BS8" s="46" t="s">
        <v>34</v>
      </c>
      <c r="BT8" s="55"/>
      <c r="BU8" s="60" t="s">
        <v>35</v>
      </c>
      <c r="BV8" s="45" t="s">
        <v>35</v>
      </c>
      <c r="BW8" s="45" t="s">
        <v>35</v>
      </c>
      <c r="BX8" s="45" t="s">
        <v>35</v>
      </c>
      <c r="BY8" s="45" t="s">
        <v>35</v>
      </c>
      <c r="BZ8" s="56"/>
      <c r="CA8" s="70"/>
      <c r="CB8" s="57" t="s">
        <v>34</v>
      </c>
      <c r="CC8" s="46" t="s">
        <v>34</v>
      </c>
      <c r="CD8" s="56"/>
      <c r="CE8" s="46" t="s">
        <v>34</v>
      </c>
      <c r="CF8" s="46" t="s">
        <v>34</v>
      </c>
      <c r="CG8" s="46" t="s">
        <v>34</v>
      </c>
      <c r="CH8" s="55"/>
      <c r="CI8" s="78"/>
      <c r="CJ8" s="26">
        <f t="shared" si="0"/>
        <v>30</v>
      </c>
      <c r="CK8" s="26">
        <f t="shared" si="1"/>
        <v>30</v>
      </c>
      <c r="CL8" s="328"/>
    </row>
    <row r="9" spans="2:90" ht="15.75" customHeight="1" thickBot="1" x14ac:dyDescent="0.4">
      <c r="B9" s="298" t="s">
        <v>53</v>
      </c>
      <c r="C9" s="69" t="s">
        <v>35</v>
      </c>
      <c r="D9" s="45" t="s">
        <v>35</v>
      </c>
      <c r="E9" s="45" t="s">
        <v>35</v>
      </c>
      <c r="F9" s="45" t="s">
        <v>35</v>
      </c>
      <c r="G9" s="45" t="s">
        <v>35</v>
      </c>
      <c r="H9" s="59"/>
      <c r="I9" s="190"/>
      <c r="J9" s="57" t="s">
        <v>34</v>
      </c>
      <c r="K9" s="46" t="s">
        <v>34</v>
      </c>
      <c r="L9" s="46" t="s">
        <v>34</v>
      </c>
      <c r="M9" s="46" t="s">
        <v>34</v>
      </c>
      <c r="N9" s="56"/>
      <c r="O9" s="46" t="s">
        <v>34</v>
      </c>
      <c r="P9" s="55"/>
      <c r="Q9" s="60" t="s">
        <v>35</v>
      </c>
      <c r="R9" s="45" t="s">
        <v>35</v>
      </c>
      <c r="S9" s="45" t="s">
        <v>35</v>
      </c>
      <c r="T9" s="45" t="s">
        <v>35</v>
      </c>
      <c r="U9" s="45" t="s">
        <v>35</v>
      </c>
      <c r="V9" s="56"/>
      <c r="W9" s="58"/>
      <c r="X9" s="57" t="s">
        <v>34</v>
      </c>
      <c r="Y9" s="46" t="s">
        <v>34</v>
      </c>
      <c r="Z9" s="46" t="s">
        <v>34</v>
      </c>
      <c r="AA9" s="46" t="s">
        <v>34</v>
      </c>
      <c r="AB9" s="46" t="s">
        <v>34</v>
      </c>
      <c r="AC9" s="56"/>
      <c r="AD9" s="68"/>
      <c r="AE9" s="60" t="s">
        <v>35</v>
      </c>
      <c r="AF9" s="45" t="s">
        <v>35</v>
      </c>
      <c r="AG9" s="45" t="s">
        <v>35</v>
      </c>
      <c r="AH9" s="45" t="s">
        <v>35</v>
      </c>
      <c r="AI9" s="45" t="s">
        <v>35</v>
      </c>
      <c r="AJ9" s="56"/>
      <c r="AK9" s="70"/>
      <c r="AL9" s="71"/>
      <c r="AM9" s="46" t="s">
        <v>34</v>
      </c>
      <c r="AN9" s="46" t="s">
        <v>34</v>
      </c>
      <c r="AO9" s="46" t="s">
        <v>34</v>
      </c>
      <c r="AP9" s="46" t="s">
        <v>34</v>
      </c>
      <c r="AQ9" s="46" t="s">
        <v>34</v>
      </c>
      <c r="AR9" s="55"/>
      <c r="AS9" s="60" t="s">
        <v>35</v>
      </c>
      <c r="AT9" s="45" t="s">
        <v>35</v>
      </c>
      <c r="AU9" s="45" t="s">
        <v>35</v>
      </c>
      <c r="AV9" s="45" t="s">
        <v>35</v>
      </c>
      <c r="AW9" s="45" t="s">
        <v>35</v>
      </c>
      <c r="AX9" s="56"/>
      <c r="AY9" s="70"/>
      <c r="AZ9" s="57" t="s">
        <v>34</v>
      </c>
      <c r="BA9" s="56"/>
      <c r="BB9" s="46" t="s">
        <v>34</v>
      </c>
      <c r="BC9" s="46" t="s">
        <v>34</v>
      </c>
      <c r="BD9" s="46" t="s">
        <v>34</v>
      </c>
      <c r="BE9" s="46" t="s">
        <v>34</v>
      </c>
      <c r="BF9" s="55"/>
      <c r="BG9" s="60" t="s">
        <v>35</v>
      </c>
      <c r="BH9" s="45" t="s">
        <v>35</v>
      </c>
      <c r="BI9" s="45" t="s">
        <v>35</v>
      </c>
      <c r="BJ9" s="45" t="s">
        <v>35</v>
      </c>
      <c r="BK9" s="45" t="s">
        <v>35</v>
      </c>
      <c r="BL9" s="56"/>
      <c r="BM9" s="70"/>
      <c r="BN9" s="57" t="s">
        <v>34</v>
      </c>
      <c r="BO9" s="46" t="s">
        <v>34</v>
      </c>
      <c r="BP9" s="56"/>
      <c r="BQ9" s="46" t="s">
        <v>34</v>
      </c>
      <c r="BR9" s="46" t="s">
        <v>34</v>
      </c>
      <c r="BS9" s="46" t="s">
        <v>34</v>
      </c>
      <c r="BT9" s="55"/>
      <c r="BU9" s="60" t="s">
        <v>35</v>
      </c>
      <c r="BV9" s="45" t="s">
        <v>35</v>
      </c>
      <c r="BW9" s="45" t="s">
        <v>35</v>
      </c>
      <c r="BX9" s="45" t="s">
        <v>35</v>
      </c>
      <c r="BY9" s="45" t="s">
        <v>35</v>
      </c>
      <c r="BZ9" s="56"/>
      <c r="CA9" s="70"/>
      <c r="CB9" s="57" t="s">
        <v>34</v>
      </c>
      <c r="CC9" s="46" t="s">
        <v>34</v>
      </c>
      <c r="CD9" s="46" t="s">
        <v>34</v>
      </c>
      <c r="CE9" s="56"/>
      <c r="CF9" s="46" t="s">
        <v>34</v>
      </c>
      <c r="CG9" s="46" t="s">
        <v>34</v>
      </c>
      <c r="CH9" s="55"/>
      <c r="CJ9" s="26">
        <f t="shared" si="0"/>
        <v>30</v>
      </c>
      <c r="CK9" s="26">
        <f t="shared" si="1"/>
        <v>30</v>
      </c>
      <c r="CL9" s="328"/>
    </row>
    <row r="10" spans="2:90" ht="15.75" customHeight="1" thickBot="1" x14ac:dyDescent="0.4">
      <c r="B10" s="298" t="s">
        <v>54</v>
      </c>
      <c r="C10" s="69" t="s">
        <v>35</v>
      </c>
      <c r="D10" s="45" t="s">
        <v>35</v>
      </c>
      <c r="E10" s="45" t="s">
        <v>35</v>
      </c>
      <c r="F10" s="45" t="s">
        <v>35</v>
      </c>
      <c r="G10" s="45" t="s">
        <v>35</v>
      </c>
      <c r="H10" s="59"/>
      <c r="I10" s="190"/>
      <c r="J10" s="57" t="s">
        <v>34</v>
      </c>
      <c r="K10" s="46" t="s">
        <v>34</v>
      </c>
      <c r="L10" s="46" t="s">
        <v>34</v>
      </c>
      <c r="M10" s="46" t="s">
        <v>34</v>
      </c>
      <c r="N10" s="46" t="s">
        <v>34</v>
      </c>
      <c r="O10" s="56"/>
      <c r="P10" s="55"/>
      <c r="Q10" s="60" t="s">
        <v>35</v>
      </c>
      <c r="R10" s="45" t="s">
        <v>35</v>
      </c>
      <c r="S10" s="45" t="s">
        <v>35</v>
      </c>
      <c r="T10" s="45" t="s">
        <v>35</v>
      </c>
      <c r="U10" s="45" t="s">
        <v>35</v>
      </c>
      <c r="V10" s="56"/>
      <c r="W10" s="58"/>
      <c r="X10" s="71"/>
      <c r="Y10" s="46" t="s">
        <v>34</v>
      </c>
      <c r="Z10" s="46" t="s">
        <v>34</v>
      </c>
      <c r="AA10" s="46" t="s">
        <v>34</v>
      </c>
      <c r="AB10" s="46" t="s">
        <v>34</v>
      </c>
      <c r="AC10" s="46" t="s">
        <v>34</v>
      </c>
      <c r="AD10" s="55"/>
      <c r="AE10" s="60" t="s">
        <v>35</v>
      </c>
      <c r="AF10" s="45" t="s">
        <v>35</v>
      </c>
      <c r="AG10" s="45" t="s">
        <v>35</v>
      </c>
      <c r="AH10" s="45" t="s">
        <v>35</v>
      </c>
      <c r="AI10" s="45" t="s">
        <v>35</v>
      </c>
      <c r="AJ10" s="56"/>
      <c r="AK10" s="70"/>
      <c r="AL10" s="57" t="s">
        <v>34</v>
      </c>
      <c r="AM10" s="56"/>
      <c r="AN10" s="46" t="s">
        <v>34</v>
      </c>
      <c r="AO10" s="46" t="s">
        <v>34</v>
      </c>
      <c r="AP10" s="46" t="s">
        <v>34</v>
      </c>
      <c r="AQ10" s="46" t="s">
        <v>34</v>
      </c>
      <c r="AR10" s="55"/>
      <c r="AS10" s="60" t="s">
        <v>35</v>
      </c>
      <c r="AT10" s="45" t="s">
        <v>35</v>
      </c>
      <c r="AU10" s="45" t="s">
        <v>35</v>
      </c>
      <c r="AV10" s="45" t="s">
        <v>35</v>
      </c>
      <c r="AW10" s="45" t="s">
        <v>35</v>
      </c>
      <c r="AX10" s="56"/>
      <c r="AY10" s="70"/>
      <c r="AZ10" s="57" t="s">
        <v>34</v>
      </c>
      <c r="BA10" s="46" t="s">
        <v>34</v>
      </c>
      <c r="BB10" s="56"/>
      <c r="BC10" s="46" t="s">
        <v>34</v>
      </c>
      <c r="BD10" s="46" t="s">
        <v>34</v>
      </c>
      <c r="BE10" s="46" t="s">
        <v>34</v>
      </c>
      <c r="BF10" s="55"/>
      <c r="BG10" s="60" t="s">
        <v>35</v>
      </c>
      <c r="BH10" s="45" t="s">
        <v>35</v>
      </c>
      <c r="BI10" s="45" t="s">
        <v>35</v>
      </c>
      <c r="BJ10" s="45" t="s">
        <v>35</v>
      </c>
      <c r="BK10" s="45" t="s">
        <v>35</v>
      </c>
      <c r="BL10" s="56"/>
      <c r="BM10" s="70"/>
      <c r="BN10" s="57" t="s">
        <v>34</v>
      </c>
      <c r="BO10" s="46" t="s">
        <v>34</v>
      </c>
      <c r="BP10" s="46" t="s">
        <v>34</v>
      </c>
      <c r="BQ10" s="56"/>
      <c r="BR10" s="46" t="s">
        <v>34</v>
      </c>
      <c r="BS10" s="46" t="s">
        <v>34</v>
      </c>
      <c r="BT10" s="55"/>
      <c r="BU10" s="60" t="s">
        <v>35</v>
      </c>
      <c r="BV10" s="45" t="s">
        <v>35</v>
      </c>
      <c r="BW10" s="45" t="s">
        <v>35</v>
      </c>
      <c r="BX10" s="45" t="s">
        <v>35</v>
      </c>
      <c r="BY10" s="45" t="s">
        <v>35</v>
      </c>
      <c r="BZ10" s="56"/>
      <c r="CA10" s="70"/>
      <c r="CB10" s="57" t="s">
        <v>34</v>
      </c>
      <c r="CC10" s="46" t="s">
        <v>34</v>
      </c>
      <c r="CD10" s="46" t="s">
        <v>34</v>
      </c>
      <c r="CE10" s="46" t="s">
        <v>34</v>
      </c>
      <c r="CF10" s="56"/>
      <c r="CG10" s="46" t="s">
        <v>34</v>
      </c>
      <c r="CH10" s="55"/>
      <c r="CJ10" s="26">
        <f t="shared" si="0"/>
        <v>30</v>
      </c>
      <c r="CK10" s="26">
        <f t="shared" si="1"/>
        <v>30</v>
      </c>
      <c r="CL10" s="328"/>
    </row>
    <row r="11" spans="2:90" ht="15.75" customHeight="1" thickBot="1" x14ac:dyDescent="0.4">
      <c r="B11" s="298" t="s">
        <v>55</v>
      </c>
      <c r="C11" s="71"/>
      <c r="D11" s="46" t="s">
        <v>34</v>
      </c>
      <c r="E11" s="46" t="s">
        <v>34</v>
      </c>
      <c r="F11" s="46" t="s">
        <v>34</v>
      </c>
      <c r="G11" s="46" t="s">
        <v>34</v>
      </c>
      <c r="H11" s="46" t="s">
        <v>34</v>
      </c>
      <c r="I11" s="70"/>
      <c r="J11" s="69" t="s">
        <v>35</v>
      </c>
      <c r="K11" s="45" t="s">
        <v>35</v>
      </c>
      <c r="L11" s="45" t="s">
        <v>35</v>
      </c>
      <c r="M11" s="45" t="s">
        <v>35</v>
      </c>
      <c r="N11" s="45" t="s">
        <v>35</v>
      </c>
      <c r="O11" s="56"/>
      <c r="P11" s="68"/>
      <c r="Q11" s="67" t="s">
        <v>34</v>
      </c>
      <c r="R11" s="56"/>
      <c r="S11" s="46" t="s">
        <v>34</v>
      </c>
      <c r="T11" s="46" t="s">
        <v>34</v>
      </c>
      <c r="U11" s="46" t="s">
        <v>34</v>
      </c>
      <c r="V11" s="46" t="s">
        <v>34</v>
      </c>
      <c r="W11" s="70"/>
      <c r="X11" s="69" t="s">
        <v>35</v>
      </c>
      <c r="Y11" s="45" t="s">
        <v>35</v>
      </c>
      <c r="Z11" s="45" t="s">
        <v>35</v>
      </c>
      <c r="AA11" s="45" t="s">
        <v>35</v>
      </c>
      <c r="AB11" s="45" t="s">
        <v>35</v>
      </c>
      <c r="AC11" s="56"/>
      <c r="AD11" s="55"/>
      <c r="AE11" s="67" t="s">
        <v>34</v>
      </c>
      <c r="AF11" s="46" t="s">
        <v>34</v>
      </c>
      <c r="AG11" s="56"/>
      <c r="AH11" s="46" t="s">
        <v>34</v>
      </c>
      <c r="AI11" s="46" t="s">
        <v>34</v>
      </c>
      <c r="AJ11" s="46" t="s">
        <v>34</v>
      </c>
      <c r="AK11" s="70"/>
      <c r="AL11" s="69" t="s">
        <v>35</v>
      </c>
      <c r="AM11" s="45" t="s">
        <v>35</v>
      </c>
      <c r="AN11" s="45" t="s">
        <v>35</v>
      </c>
      <c r="AO11" s="45" t="s">
        <v>35</v>
      </c>
      <c r="AP11" s="45" t="s">
        <v>35</v>
      </c>
      <c r="AQ11" s="72"/>
      <c r="AR11" s="55"/>
      <c r="AS11" s="67" t="s">
        <v>34</v>
      </c>
      <c r="AT11" s="46" t="s">
        <v>34</v>
      </c>
      <c r="AU11" s="46" t="s">
        <v>34</v>
      </c>
      <c r="AV11" s="56"/>
      <c r="AW11" s="46" t="s">
        <v>34</v>
      </c>
      <c r="AX11" s="46" t="s">
        <v>34</v>
      </c>
      <c r="AY11" s="70"/>
      <c r="AZ11" s="69" t="s">
        <v>35</v>
      </c>
      <c r="BA11" s="45" t="s">
        <v>35</v>
      </c>
      <c r="BB11" s="45" t="s">
        <v>35</v>
      </c>
      <c r="BC11" s="45" t="s">
        <v>35</v>
      </c>
      <c r="BD11" s="45" t="s">
        <v>35</v>
      </c>
      <c r="BE11" s="59"/>
      <c r="BF11" s="68"/>
      <c r="BG11" s="67" t="s">
        <v>34</v>
      </c>
      <c r="BH11" s="46" t="s">
        <v>34</v>
      </c>
      <c r="BI11" s="46" t="s">
        <v>34</v>
      </c>
      <c r="BJ11" s="46" t="s">
        <v>34</v>
      </c>
      <c r="BK11" s="56"/>
      <c r="BL11" s="46" t="s">
        <v>34</v>
      </c>
      <c r="BM11" s="70"/>
      <c r="BN11" s="69" t="s">
        <v>35</v>
      </c>
      <c r="BO11" s="45" t="s">
        <v>35</v>
      </c>
      <c r="BP11" s="45" t="s">
        <v>35</v>
      </c>
      <c r="BQ11" s="45" t="s">
        <v>35</v>
      </c>
      <c r="BR11" s="45" t="s">
        <v>35</v>
      </c>
      <c r="BS11" s="59"/>
      <c r="BT11" s="55"/>
      <c r="BU11" s="67" t="s">
        <v>34</v>
      </c>
      <c r="BV11" s="46" t="s">
        <v>34</v>
      </c>
      <c r="BW11" s="46" t="s">
        <v>34</v>
      </c>
      <c r="BX11" s="46" t="s">
        <v>34</v>
      </c>
      <c r="BY11" s="46" t="s">
        <v>34</v>
      </c>
      <c r="BZ11" s="56"/>
      <c r="CA11" s="70"/>
      <c r="CB11" s="69" t="s">
        <v>35</v>
      </c>
      <c r="CC11" s="45" t="s">
        <v>35</v>
      </c>
      <c r="CD11" s="45" t="s">
        <v>35</v>
      </c>
      <c r="CE11" s="45" t="s">
        <v>35</v>
      </c>
      <c r="CF11" s="45" t="s">
        <v>35</v>
      </c>
      <c r="CG11" s="56"/>
      <c r="CH11" s="55"/>
      <c r="CJ11" s="26">
        <f t="shared" si="0"/>
        <v>30</v>
      </c>
      <c r="CK11" s="26">
        <f t="shared" si="1"/>
        <v>30</v>
      </c>
      <c r="CL11" s="328"/>
    </row>
    <row r="12" spans="2:90" ht="15.75" customHeight="1" thickBot="1" x14ac:dyDescent="0.4">
      <c r="B12" s="298" t="s">
        <v>56</v>
      </c>
      <c r="C12" s="57" t="s">
        <v>34</v>
      </c>
      <c r="D12" s="56"/>
      <c r="E12" s="46" t="s">
        <v>34</v>
      </c>
      <c r="F12" s="46" t="s">
        <v>34</v>
      </c>
      <c r="G12" s="46" t="s">
        <v>34</v>
      </c>
      <c r="H12" s="46" t="s">
        <v>34</v>
      </c>
      <c r="I12" s="70"/>
      <c r="J12" s="69" t="s">
        <v>35</v>
      </c>
      <c r="K12" s="45" t="s">
        <v>35</v>
      </c>
      <c r="L12" s="45" t="s">
        <v>35</v>
      </c>
      <c r="M12" s="45" t="s">
        <v>35</v>
      </c>
      <c r="N12" s="45" t="s">
        <v>35</v>
      </c>
      <c r="O12" s="56"/>
      <c r="P12" s="55"/>
      <c r="Q12" s="67" t="s">
        <v>34</v>
      </c>
      <c r="R12" s="46" t="s">
        <v>34</v>
      </c>
      <c r="S12" s="56"/>
      <c r="T12" s="46" t="s">
        <v>34</v>
      </c>
      <c r="U12" s="46" t="s">
        <v>34</v>
      </c>
      <c r="V12" s="46" t="s">
        <v>34</v>
      </c>
      <c r="W12" s="70"/>
      <c r="X12" s="69" t="s">
        <v>35</v>
      </c>
      <c r="Y12" s="45" t="s">
        <v>35</v>
      </c>
      <c r="Z12" s="45" t="s">
        <v>35</v>
      </c>
      <c r="AA12" s="45" t="s">
        <v>35</v>
      </c>
      <c r="AB12" s="45" t="s">
        <v>35</v>
      </c>
      <c r="AC12" s="56"/>
      <c r="AD12" s="55"/>
      <c r="AE12" s="67" t="s">
        <v>34</v>
      </c>
      <c r="AF12" s="46" t="s">
        <v>34</v>
      </c>
      <c r="AG12" s="46" t="s">
        <v>34</v>
      </c>
      <c r="AH12" s="56"/>
      <c r="AI12" s="46" t="s">
        <v>34</v>
      </c>
      <c r="AJ12" s="46" t="s">
        <v>34</v>
      </c>
      <c r="AK12" s="70"/>
      <c r="AL12" s="69" t="s">
        <v>35</v>
      </c>
      <c r="AM12" s="45" t="s">
        <v>35</v>
      </c>
      <c r="AN12" s="45" t="s">
        <v>35</v>
      </c>
      <c r="AO12" s="45" t="s">
        <v>35</v>
      </c>
      <c r="AP12" s="45" t="s">
        <v>35</v>
      </c>
      <c r="AQ12" s="72"/>
      <c r="AR12" s="55"/>
      <c r="AS12" s="67" t="s">
        <v>34</v>
      </c>
      <c r="AT12" s="46" t="s">
        <v>34</v>
      </c>
      <c r="AU12" s="46" t="s">
        <v>34</v>
      </c>
      <c r="AV12" s="46" t="s">
        <v>34</v>
      </c>
      <c r="AW12" s="56"/>
      <c r="AX12" s="46" t="s">
        <v>34</v>
      </c>
      <c r="AY12" s="70"/>
      <c r="AZ12" s="69" t="s">
        <v>35</v>
      </c>
      <c r="BA12" s="45" t="s">
        <v>35</v>
      </c>
      <c r="BB12" s="45" t="s">
        <v>35</v>
      </c>
      <c r="BC12" s="45" t="s">
        <v>35</v>
      </c>
      <c r="BD12" s="45" t="s">
        <v>35</v>
      </c>
      <c r="BE12" s="59"/>
      <c r="BF12" s="68"/>
      <c r="BG12" s="67" t="s">
        <v>34</v>
      </c>
      <c r="BH12" s="46" t="s">
        <v>34</v>
      </c>
      <c r="BI12" s="46" t="s">
        <v>34</v>
      </c>
      <c r="BJ12" s="46" t="s">
        <v>34</v>
      </c>
      <c r="BK12" s="46" t="s">
        <v>34</v>
      </c>
      <c r="BL12" s="56"/>
      <c r="BM12" s="70"/>
      <c r="BN12" s="69" t="s">
        <v>35</v>
      </c>
      <c r="BO12" s="45" t="s">
        <v>35</v>
      </c>
      <c r="BP12" s="45" t="s">
        <v>35</v>
      </c>
      <c r="BQ12" s="45" t="s">
        <v>35</v>
      </c>
      <c r="BR12" s="45" t="s">
        <v>35</v>
      </c>
      <c r="BS12" s="59"/>
      <c r="BT12" s="55"/>
      <c r="BU12" s="76"/>
      <c r="BV12" s="46" t="s">
        <v>34</v>
      </c>
      <c r="BW12" s="46" t="s">
        <v>34</v>
      </c>
      <c r="BX12" s="46" t="s">
        <v>34</v>
      </c>
      <c r="BY12" s="46" t="s">
        <v>34</v>
      </c>
      <c r="BZ12" s="46" t="s">
        <v>34</v>
      </c>
      <c r="CA12" s="70"/>
      <c r="CB12" s="69" t="s">
        <v>35</v>
      </c>
      <c r="CC12" s="45" t="s">
        <v>35</v>
      </c>
      <c r="CD12" s="45" t="s">
        <v>35</v>
      </c>
      <c r="CE12" s="45" t="s">
        <v>35</v>
      </c>
      <c r="CF12" s="45" t="s">
        <v>35</v>
      </c>
      <c r="CG12" s="59"/>
      <c r="CH12" s="68"/>
      <c r="CJ12" s="26">
        <f t="shared" si="0"/>
        <v>30</v>
      </c>
      <c r="CK12" s="26">
        <f t="shared" si="1"/>
        <v>30</v>
      </c>
      <c r="CL12" s="328"/>
    </row>
    <row r="13" spans="2:90" ht="15.75" customHeight="1" thickBot="1" x14ac:dyDescent="0.4">
      <c r="B13" s="298" t="s">
        <v>121</v>
      </c>
      <c r="C13" s="57" t="s">
        <v>34</v>
      </c>
      <c r="D13" s="46" t="s">
        <v>34</v>
      </c>
      <c r="E13" s="56"/>
      <c r="F13" s="46" t="s">
        <v>34</v>
      </c>
      <c r="G13" s="46" t="s">
        <v>34</v>
      </c>
      <c r="H13" s="46" t="s">
        <v>34</v>
      </c>
      <c r="I13" s="70"/>
      <c r="J13" s="69" t="s">
        <v>35</v>
      </c>
      <c r="K13" s="45" t="s">
        <v>35</v>
      </c>
      <c r="L13" s="45" t="s">
        <v>35</v>
      </c>
      <c r="M13" s="45" t="s">
        <v>35</v>
      </c>
      <c r="N13" s="45" t="s">
        <v>35</v>
      </c>
      <c r="O13" s="56"/>
      <c r="P13" s="55"/>
      <c r="Q13" s="67" t="s">
        <v>34</v>
      </c>
      <c r="R13" s="46" t="s">
        <v>34</v>
      </c>
      <c r="S13" s="46" t="s">
        <v>34</v>
      </c>
      <c r="T13" s="56"/>
      <c r="U13" s="46" t="s">
        <v>34</v>
      </c>
      <c r="V13" s="46" t="s">
        <v>34</v>
      </c>
      <c r="W13" s="70"/>
      <c r="X13" s="69" t="s">
        <v>35</v>
      </c>
      <c r="Y13" s="45" t="s">
        <v>35</v>
      </c>
      <c r="Z13" s="45" t="s">
        <v>35</v>
      </c>
      <c r="AA13" s="45" t="s">
        <v>35</v>
      </c>
      <c r="AB13" s="45" t="s">
        <v>35</v>
      </c>
      <c r="AC13" s="72"/>
      <c r="AD13" s="55"/>
      <c r="AE13" s="67" t="s">
        <v>34</v>
      </c>
      <c r="AF13" s="46" t="s">
        <v>34</v>
      </c>
      <c r="AG13" s="46" t="s">
        <v>34</v>
      </c>
      <c r="AH13" s="46" t="s">
        <v>34</v>
      </c>
      <c r="AI13" s="56"/>
      <c r="AJ13" s="46" t="s">
        <v>34</v>
      </c>
      <c r="AK13" s="70"/>
      <c r="AL13" s="69" t="s">
        <v>35</v>
      </c>
      <c r="AM13" s="45" t="s">
        <v>35</v>
      </c>
      <c r="AN13" s="45" t="s">
        <v>35</v>
      </c>
      <c r="AO13" s="45" t="s">
        <v>35</v>
      </c>
      <c r="AP13" s="45" t="s">
        <v>35</v>
      </c>
      <c r="AQ13" s="59"/>
      <c r="AR13" s="68"/>
      <c r="AS13" s="67" t="s">
        <v>34</v>
      </c>
      <c r="AT13" s="46" t="s">
        <v>34</v>
      </c>
      <c r="AU13" s="46" t="s">
        <v>34</v>
      </c>
      <c r="AV13" s="46" t="s">
        <v>34</v>
      </c>
      <c r="AW13" s="46" t="s">
        <v>34</v>
      </c>
      <c r="AX13" s="56"/>
      <c r="AY13" s="70"/>
      <c r="AZ13" s="69" t="s">
        <v>35</v>
      </c>
      <c r="BA13" s="45" t="s">
        <v>35</v>
      </c>
      <c r="BB13" s="45" t="s">
        <v>35</v>
      </c>
      <c r="BC13" s="45" t="s">
        <v>35</v>
      </c>
      <c r="BD13" s="45" t="s">
        <v>35</v>
      </c>
      <c r="BE13" s="59"/>
      <c r="BF13" s="68"/>
      <c r="BG13" s="76"/>
      <c r="BH13" s="46" t="s">
        <v>34</v>
      </c>
      <c r="BI13" s="46" t="s">
        <v>34</v>
      </c>
      <c r="BJ13" s="46" t="s">
        <v>34</v>
      </c>
      <c r="BK13" s="46" t="s">
        <v>34</v>
      </c>
      <c r="BL13" s="46" t="s">
        <v>34</v>
      </c>
      <c r="BM13" s="70"/>
      <c r="BN13" s="69" t="s">
        <v>35</v>
      </c>
      <c r="BO13" s="45" t="s">
        <v>35</v>
      </c>
      <c r="BP13" s="45" t="s">
        <v>35</v>
      </c>
      <c r="BQ13" s="45" t="s">
        <v>35</v>
      </c>
      <c r="BR13" s="45" t="s">
        <v>35</v>
      </c>
      <c r="BS13" s="59"/>
      <c r="BT13" s="55"/>
      <c r="BU13" s="67" t="s">
        <v>34</v>
      </c>
      <c r="BV13" s="56"/>
      <c r="BW13" s="46" t="s">
        <v>34</v>
      </c>
      <c r="BX13" s="46" t="s">
        <v>34</v>
      </c>
      <c r="BY13" s="46" t="s">
        <v>34</v>
      </c>
      <c r="BZ13" s="46" t="s">
        <v>34</v>
      </c>
      <c r="CA13" s="58"/>
      <c r="CB13" s="69" t="s">
        <v>35</v>
      </c>
      <c r="CC13" s="45" t="s">
        <v>35</v>
      </c>
      <c r="CD13" s="45" t="s">
        <v>35</v>
      </c>
      <c r="CE13" s="45" t="s">
        <v>35</v>
      </c>
      <c r="CF13" s="45" t="s">
        <v>35</v>
      </c>
      <c r="CG13" s="59"/>
      <c r="CH13" s="68"/>
      <c r="CJ13" s="26">
        <f t="shared" si="0"/>
        <v>30</v>
      </c>
      <c r="CK13" s="26">
        <f t="shared" si="1"/>
        <v>30</v>
      </c>
      <c r="CL13" s="328"/>
    </row>
    <row r="14" spans="2:90" ht="15.75" customHeight="1" thickBot="1" x14ac:dyDescent="0.4">
      <c r="B14" s="298" t="s">
        <v>124</v>
      </c>
      <c r="C14" s="57" t="s">
        <v>34</v>
      </c>
      <c r="D14" s="46" t="s">
        <v>34</v>
      </c>
      <c r="E14" s="46" t="s">
        <v>34</v>
      </c>
      <c r="F14" s="56"/>
      <c r="G14" s="46" t="s">
        <v>34</v>
      </c>
      <c r="H14" s="46" t="s">
        <v>34</v>
      </c>
      <c r="I14" s="70"/>
      <c r="J14" s="69" t="s">
        <v>35</v>
      </c>
      <c r="K14" s="45" t="s">
        <v>35</v>
      </c>
      <c r="L14" s="45" t="s">
        <v>35</v>
      </c>
      <c r="M14" s="45" t="s">
        <v>35</v>
      </c>
      <c r="N14" s="45" t="s">
        <v>35</v>
      </c>
      <c r="O14" s="56"/>
      <c r="P14" s="55"/>
      <c r="Q14" s="67" t="s">
        <v>34</v>
      </c>
      <c r="R14" s="46" t="s">
        <v>34</v>
      </c>
      <c r="S14" s="46" t="s">
        <v>34</v>
      </c>
      <c r="T14" s="46" t="s">
        <v>34</v>
      </c>
      <c r="U14" s="56"/>
      <c r="V14" s="46" t="s">
        <v>34</v>
      </c>
      <c r="W14" s="70"/>
      <c r="X14" s="69" t="s">
        <v>35</v>
      </c>
      <c r="Y14" s="45" t="s">
        <v>35</v>
      </c>
      <c r="Z14" s="45" t="s">
        <v>35</v>
      </c>
      <c r="AA14" s="45" t="s">
        <v>35</v>
      </c>
      <c r="AB14" s="45" t="s">
        <v>35</v>
      </c>
      <c r="AC14" s="72"/>
      <c r="AD14" s="55"/>
      <c r="AE14" s="67" t="s">
        <v>34</v>
      </c>
      <c r="AF14" s="46" t="s">
        <v>34</v>
      </c>
      <c r="AG14" s="46" t="s">
        <v>34</v>
      </c>
      <c r="AH14" s="46" t="s">
        <v>34</v>
      </c>
      <c r="AI14" s="46" t="s">
        <v>34</v>
      </c>
      <c r="AJ14" s="56"/>
      <c r="AK14" s="70"/>
      <c r="AL14" s="69" t="s">
        <v>35</v>
      </c>
      <c r="AM14" s="45" t="s">
        <v>35</v>
      </c>
      <c r="AN14" s="45" t="s">
        <v>35</v>
      </c>
      <c r="AO14" s="45" t="s">
        <v>35</v>
      </c>
      <c r="AP14" s="45" t="s">
        <v>35</v>
      </c>
      <c r="AQ14" s="59"/>
      <c r="AR14" s="68"/>
      <c r="AS14" s="76"/>
      <c r="AT14" s="46" t="s">
        <v>34</v>
      </c>
      <c r="AU14" s="46" t="s">
        <v>34</v>
      </c>
      <c r="AV14" s="46" t="s">
        <v>34</v>
      </c>
      <c r="AW14" s="46" t="s">
        <v>34</v>
      </c>
      <c r="AX14" s="46" t="s">
        <v>34</v>
      </c>
      <c r="AY14" s="70"/>
      <c r="AZ14" s="69" t="s">
        <v>35</v>
      </c>
      <c r="BA14" s="45" t="s">
        <v>35</v>
      </c>
      <c r="BB14" s="45" t="s">
        <v>35</v>
      </c>
      <c r="BC14" s="45" t="s">
        <v>35</v>
      </c>
      <c r="BD14" s="45" t="s">
        <v>35</v>
      </c>
      <c r="BE14" s="59"/>
      <c r="BF14" s="55"/>
      <c r="BG14" s="67" t="s">
        <v>34</v>
      </c>
      <c r="BH14" s="56"/>
      <c r="BI14" s="46" t="s">
        <v>34</v>
      </c>
      <c r="BJ14" s="46" t="s">
        <v>34</v>
      </c>
      <c r="BK14" s="46" t="s">
        <v>34</v>
      </c>
      <c r="BL14" s="46" t="s">
        <v>34</v>
      </c>
      <c r="BM14" s="58"/>
      <c r="BN14" s="69" t="s">
        <v>35</v>
      </c>
      <c r="BO14" s="45" t="s">
        <v>35</v>
      </c>
      <c r="BP14" s="45" t="s">
        <v>35</v>
      </c>
      <c r="BQ14" s="45" t="s">
        <v>35</v>
      </c>
      <c r="BR14" s="45" t="s">
        <v>35</v>
      </c>
      <c r="BS14" s="56"/>
      <c r="BT14" s="68"/>
      <c r="BU14" s="67" t="s">
        <v>34</v>
      </c>
      <c r="BV14" s="46" t="s">
        <v>34</v>
      </c>
      <c r="BW14" s="56"/>
      <c r="BX14" s="46" t="s">
        <v>34</v>
      </c>
      <c r="BY14" s="46" t="s">
        <v>34</v>
      </c>
      <c r="BZ14" s="46" t="s">
        <v>34</v>
      </c>
      <c r="CA14" s="70"/>
      <c r="CB14" s="69" t="s">
        <v>35</v>
      </c>
      <c r="CC14" s="45" t="s">
        <v>35</v>
      </c>
      <c r="CD14" s="45" t="s">
        <v>35</v>
      </c>
      <c r="CE14" s="45" t="s">
        <v>35</v>
      </c>
      <c r="CF14" s="45" t="s">
        <v>35</v>
      </c>
      <c r="CG14" s="56"/>
      <c r="CH14" s="68"/>
      <c r="CJ14" s="26">
        <f t="shared" si="0"/>
        <v>30</v>
      </c>
      <c r="CK14" s="26">
        <f t="shared" si="1"/>
        <v>30</v>
      </c>
      <c r="CL14" s="328"/>
    </row>
    <row r="15" spans="2:90" ht="15.75" customHeight="1" thickBot="1" x14ac:dyDescent="0.4">
      <c r="B15" s="298" t="s">
        <v>232</v>
      </c>
      <c r="C15" s="57" t="s">
        <v>34</v>
      </c>
      <c r="D15" s="46" t="s">
        <v>34</v>
      </c>
      <c r="E15" s="46" t="s">
        <v>34</v>
      </c>
      <c r="F15" s="46" t="s">
        <v>34</v>
      </c>
      <c r="G15" s="56"/>
      <c r="H15" s="46" t="s">
        <v>34</v>
      </c>
      <c r="I15" s="70"/>
      <c r="J15" s="69" t="s">
        <v>35</v>
      </c>
      <c r="K15" s="45" t="s">
        <v>35</v>
      </c>
      <c r="L15" s="45" t="s">
        <v>35</v>
      </c>
      <c r="M15" s="45" t="s">
        <v>35</v>
      </c>
      <c r="N15" s="45" t="s">
        <v>35</v>
      </c>
      <c r="O15" s="56"/>
      <c r="P15" s="55"/>
      <c r="Q15" s="67" t="s">
        <v>34</v>
      </c>
      <c r="R15" s="46" t="s">
        <v>34</v>
      </c>
      <c r="S15" s="46" t="s">
        <v>34</v>
      </c>
      <c r="T15" s="46" t="s">
        <v>34</v>
      </c>
      <c r="U15" s="46" t="s">
        <v>34</v>
      </c>
      <c r="V15" s="56"/>
      <c r="W15" s="70"/>
      <c r="X15" s="69" t="s">
        <v>35</v>
      </c>
      <c r="Y15" s="45" t="s">
        <v>35</v>
      </c>
      <c r="Z15" s="45" t="s">
        <v>35</v>
      </c>
      <c r="AA15" s="45" t="s">
        <v>35</v>
      </c>
      <c r="AB15" s="45" t="s">
        <v>35</v>
      </c>
      <c r="AC15" s="59"/>
      <c r="AD15" s="68"/>
      <c r="AE15" s="76"/>
      <c r="AF15" s="46" t="s">
        <v>34</v>
      </c>
      <c r="AG15" s="46" t="s">
        <v>34</v>
      </c>
      <c r="AH15" s="46" t="s">
        <v>34</v>
      </c>
      <c r="AI15" s="46" t="s">
        <v>34</v>
      </c>
      <c r="AJ15" s="46" t="s">
        <v>34</v>
      </c>
      <c r="AK15" s="70"/>
      <c r="AL15" s="69" t="s">
        <v>35</v>
      </c>
      <c r="AM15" s="45" t="s">
        <v>35</v>
      </c>
      <c r="AN15" s="45" t="s">
        <v>35</v>
      </c>
      <c r="AO15" s="45" t="s">
        <v>35</v>
      </c>
      <c r="AP15" s="45" t="s">
        <v>35</v>
      </c>
      <c r="AQ15" s="59"/>
      <c r="AR15" s="68"/>
      <c r="AS15" s="67" t="s">
        <v>34</v>
      </c>
      <c r="AT15" s="56"/>
      <c r="AU15" s="46" t="s">
        <v>34</v>
      </c>
      <c r="AV15" s="46" t="s">
        <v>34</v>
      </c>
      <c r="AW15" s="46" t="s">
        <v>34</v>
      </c>
      <c r="AX15" s="46" t="s">
        <v>34</v>
      </c>
      <c r="AY15" s="58"/>
      <c r="AZ15" s="69" t="s">
        <v>35</v>
      </c>
      <c r="BA15" s="45" t="s">
        <v>35</v>
      </c>
      <c r="BB15" s="45" t="s">
        <v>35</v>
      </c>
      <c r="BC15" s="45" t="s">
        <v>35</v>
      </c>
      <c r="BD15" s="45" t="s">
        <v>35</v>
      </c>
      <c r="BE15" s="59"/>
      <c r="BF15" s="55"/>
      <c r="BG15" s="67" t="s">
        <v>34</v>
      </c>
      <c r="BH15" s="46" t="s">
        <v>34</v>
      </c>
      <c r="BI15" s="56"/>
      <c r="BJ15" s="46" t="s">
        <v>34</v>
      </c>
      <c r="BK15" s="46" t="s">
        <v>34</v>
      </c>
      <c r="BL15" s="46" t="s">
        <v>34</v>
      </c>
      <c r="BM15" s="70"/>
      <c r="BN15" s="69" t="s">
        <v>35</v>
      </c>
      <c r="BO15" s="45" t="s">
        <v>35</v>
      </c>
      <c r="BP15" s="45" t="s">
        <v>35</v>
      </c>
      <c r="BQ15" s="45" t="s">
        <v>35</v>
      </c>
      <c r="BR15" s="45" t="s">
        <v>35</v>
      </c>
      <c r="BS15" s="56"/>
      <c r="BT15" s="68"/>
      <c r="BU15" s="67" t="s">
        <v>34</v>
      </c>
      <c r="BV15" s="46" t="s">
        <v>34</v>
      </c>
      <c r="BW15" s="46" t="s">
        <v>34</v>
      </c>
      <c r="BX15" s="56"/>
      <c r="BY15" s="46" t="s">
        <v>34</v>
      </c>
      <c r="BZ15" s="46" t="s">
        <v>34</v>
      </c>
      <c r="CA15" s="58"/>
      <c r="CB15" s="69" t="s">
        <v>35</v>
      </c>
      <c r="CC15" s="45" t="s">
        <v>35</v>
      </c>
      <c r="CD15" s="45" t="s">
        <v>35</v>
      </c>
      <c r="CE15" s="45" t="s">
        <v>35</v>
      </c>
      <c r="CF15" s="45" t="s">
        <v>35</v>
      </c>
      <c r="CG15" s="56"/>
      <c r="CH15" s="55"/>
      <c r="CJ15" s="26">
        <f t="shared" si="0"/>
        <v>30</v>
      </c>
      <c r="CK15" s="26">
        <f t="shared" si="1"/>
        <v>30</v>
      </c>
      <c r="CL15" s="328"/>
    </row>
    <row r="16" spans="2:90" ht="15.75" customHeight="1" thickBot="1" x14ac:dyDescent="0.4">
      <c r="B16" s="298" t="s">
        <v>233</v>
      </c>
      <c r="C16" s="31" t="s">
        <v>34</v>
      </c>
      <c r="D16" s="30" t="s">
        <v>34</v>
      </c>
      <c r="E16" s="30" t="s">
        <v>34</v>
      </c>
      <c r="F16" s="30" t="s">
        <v>34</v>
      </c>
      <c r="G16" s="30" t="s">
        <v>34</v>
      </c>
      <c r="H16" s="33"/>
      <c r="I16" s="32"/>
      <c r="J16" s="35" t="s">
        <v>35</v>
      </c>
      <c r="K16" s="34" t="s">
        <v>35</v>
      </c>
      <c r="L16" s="34" t="s">
        <v>35</v>
      </c>
      <c r="M16" s="34" t="s">
        <v>35</v>
      </c>
      <c r="N16" s="34" t="s">
        <v>35</v>
      </c>
      <c r="O16" s="33"/>
      <c r="P16" s="53"/>
      <c r="Q16" s="106"/>
      <c r="R16" s="30" t="s">
        <v>34</v>
      </c>
      <c r="S16" s="30" t="s">
        <v>34</v>
      </c>
      <c r="T16" s="30" t="s">
        <v>34</v>
      </c>
      <c r="U16" s="30" t="s">
        <v>34</v>
      </c>
      <c r="V16" s="30" t="s">
        <v>34</v>
      </c>
      <c r="W16" s="32"/>
      <c r="X16" s="35" t="s">
        <v>35</v>
      </c>
      <c r="Y16" s="34" t="s">
        <v>35</v>
      </c>
      <c r="Z16" s="34" t="s">
        <v>35</v>
      </c>
      <c r="AA16" s="34" t="s">
        <v>35</v>
      </c>
      <c r="AB16" s="34" t="s">
        <v>35</v>
      </c>
      <c r="AC16" s="29"/>
      <c r="AD16" s="28"/>
      <c r="AE16" s="54" t="s">
        <v>34</v>
      </c>
      <c r="AF16" s="33"/>
      <c r="AG16" s="30" t="s">
        <v>34</v>
      </c>
      <c r="AH16" s="30" t="s">
        <v>34</v>
      </c>
      <c r="AI16" s="30" t="s">
        <v>34</v>
      </c>
      <c r="AJ16" s="30" t="s">
        <v>34</v>
      </c>
      <c r="AK16" s="65"/>
      <c r="AL16" s="35" t="s">
        <v>35</v>
      </c>
      <c r="AM16" s="34" t="s">
        <v>35</v>
      </c>
      <c r="AN16" s="34" t="s">
        <v>35</v>
      </c>
      <c r="AO16" s="34" t="s">
        <v>35</v>
      </c>
      <c r="AP16" s="34" t="s">
        <v>35</v>
      </c>
      <c r="AQ16" s="29"/>
      <c r="AR16" s="53"/>
      <c r="AS16" s="54" t="s">
        <v>34</v>
      </c>
      <c r="AT16" s="30" t="s">
        <v>34</v>
      </c>
      <c r="AU16" s="33"/>
      <c r="AV16" s="30" t="s">
        <v>34</v>
      </c>
      <c r="AW16" s="30" t="s">
        <v>34</v>
      </c>
      <c r="AX16" s="30" t="s">
        <v>34</v>
      </c>
      <c r="AY16" s="32"/>
      <c r="AZ16" s="35" t="s">
        <v>35</v>
      </c>
      <c r="BA16" s="34" t="s">
        <v>35</v>
      </c>
      <c r="BB16" s="34" t="s">
        <v>35</v>
      </c>
      <c r="BC16" s="34" t="s">
        <v>35</v>
      </c>
      <c r="BD16" s="34" t="s">
        <v>35</v>
      </c>
      <c r="BE16" s="33"/>
      <c r="BF16" s="53"/>
      <c r="BG16" s="54" t="s">
        <v>34</v>
      </c>
      <c r="BH16" s="30" t="s">
        <v>34</v>
      </c>
      <c r="BI16" s="30" t="s">
        <v>34</v>
      </c>
      <c r="BJ16" s="33"/>
      <c r="BK16" s="30" t="s">
        <v>34</v>
      </c>
      <c r="BL16" s="30" t="s">
        <v>34</v>
      </c>
      <c r="BM16" s="65"/>
      <c r="BN16" s="35" t="s">
        <v>35</v>
      </c>
      <c r="BO16" s="34" t="s">
        <v>35</v>
      </c>
      <c r="BP16" s="34" t="s">
        <v>35</v>
      </c>
      <c r="BQ16" s="34" t="s">
        <v>35</v>
      </c>
      <c r="BR16" s="34" t="s">
        <v>35</v>
      </c>
      <c r="BS16" s="33"/>
      <c r="BT16" s="28"/>
      <c r="BU16" s="54" t="s">
        <v>34</v>
      </c>
      <c r="BV16" s="30" t="s">
        <v>34</v>
      </c>
      <c r="BW16" s="30" t="s">
        <v>34</v>
      </c>
      <c r="BX16" s="30" t="s">
        <v>34</v>
      </c>
      <c r="BY16" s="33"/>
      <c r="BZ16" s="30" t="s">
        <v>34</v>
      </c>
      <c r="CA16" s="32"/>
      <c r="CB16" s="35" t="s">
        <v>35</v>
      </c>
      <c r="CC16" s="34" t="s">
        <v>35</v>
      </c>
      <c r="CD16" s="34" t="s">
        <v>35</v>
      </c>
      <c r="CE16" s="34" t="s">
        <v>35</v>
      </c>
      <c r="CF16" s="34" t="s">
        <v>35</v>
      </c>
      <c r="CG16" s="33"/>
      <c r="CH16" s="53"/>
      <c r="CJ16" s="26">
        <f t="shared" si="0"/>
        <v>30</v>
      </c>
      <c r="CK16" s="26">
        <f t="shared" si="1"/>
        <v>30</v>
      </c>
      <c r="CL16" s="328"/>
    </row>
    <row r="17" spans="2:87" s="78" customFormat="1" ht="14.1" x14ac:dyDescent="0.35">
      <c r="B17" s="308"/>
      <c r="C17" s="127"/>
      <c r="D17" s="127"/>
      <c r="E17" s="308"/>
      <c r="F17" s="127"/>
      <c r="G17" s="308"/>
      <c r="H17" s="308"/>
      <c r="I17" s="308"/>
      <c r="J17" s="308"/>
      <c r="K17" s="127"/>
      <c r="L17" s="127"/>
      <c r="M17" s="308"/>
      <c r="N17" s="127"/>
      <c r="O17" s="308"/>
      <c r="P17" s="308"/>
      <c r="Q17" s="127"/>
      <c r="R17" s="127"/>
      <c r="S17" s="127"/>
      <c r="T17" s="127"/>
      <c r="U17" s="308"/>
      <c r="V17" s="127"/>
      <c r="W17" s="308"/>
      <c r="X17" s="308"/>
      <c r="Y17" s="127"/>
      <c r="Z17" s="127"/>
      <c r="AA17" s="127"/>
      <c r="AB17" s="127"/>
      <c r="AC17" s="127"/>
      <c r="AD17" s="127"/>
      <c r="AE17" s="308"/>
      <c r="AF17" s="308"/>
      <c r="AG17" s="127"/>
      <c r="AH17" s="127"/>
      <c r="AI17" s="127"/>
      <c r="AJ17" s="127"/>
      <c r="AK17" s="127"/>
      <c r="AM17" s="26"/>
      <c r="AN17" s="26"/>
      <c r="AO17" s="26"/>
      <c r="AP17" s="126"/>
    </row>
    <row r="18" spans="2:87" ht="19.5" customHeight="1" x14ac:dyDescent="0.25">
      <c r="B18" s="308"/>
      <c r="C18" s="272" t="s">
        <v>282</v>
      </c>
      <c r="D18" s="127"/>
      <c r="E18" s="127"/>
      <c r="F18" s="127"/>
      <c r="G18" s="127"/>
      <c r="H18" s="308"/>
      <c r="I18" s="308"/>
      <c r="J18" s="127"/>
      <c r="K18" s="127"/>
      <c r="L18" s="127"/>
      <c r="M18" s="127"/>
      <c r="N18" s="127"/>
      <c r="O18" s="127"/>
      <c r="P18" s="127"/>
      <c r="Q18" s="308"/>
      <c r="R18" s="308"/>
      <c r="S18" s="308"/>
      <c r="T18" s="308"/>
      <c r="U18" s="308"/>
      <c r="V18" s="127"/>
      <c r="W18" s="127"/>
      <c r="X18" s="308"/>
      <c r="Y18" s="26"/>
      <c r="Z18" s="26"/>
      <c r="AA18" s="26"/>
      <c r="AB18" s="27"/>
      <c r="AE18" s="245" t="s">
        <v>276</v>
      </c>
      <c r="AF18" s="296"/>
      <c r="AG18" s="296"/>
      <c r="AH18" s="296"/>
      <c r="AI18" s="296"/>
      <c r="AJ18" s="296"/>
      <c r="AK18" s="296"/>
      <c r="BJ18" s="333"/>
      <c r="BK18" s="333"/>
      <c r="BL18" s="333"/>
      <c r="BM18" s="333"/>
      <c r="BN18" s="333"/>
      <c r="BO18" s="333"/>
      <c r="BP18" s="333"/>
      <c r="BQ18" s="333"/>
      <c r="BR18" s="333"/>
      <c r="BS18" s="333"/>
      <c r="BT18" s="333"/>
      <c r="BU18" s="333"/>
      <c r="BV18" s="333"/>
      <c r="BW18" s="333"/>
      <c r="BX18" s="333"/>
      <c r="BY18" s="333"/>
      <c r="BZ18" s="333"/>
      <c r="CA18" s="333"/>
      <c r="CB18" s="333"/>
      <c r="CC18" s="333"/>
      <c r="CD18" s="333"/>
      <c r="CE18" s="333"/>
      <c r="CF18" s="333"/>
      <c r="CG18" s="333"/>
      <c r="CH18" s="333"/>
      <c r="CI18" s="333"/>
    </row>
    <row r="19" spans="2:87" s="78" customFormat="1" ht="15.75" customHeight="1" thickBot="1" x14ac:dyDescent="0.4">
      <c r="B19" s="308"/>
      <c r="C19" s="127"/>
      <c r="D19" s="127"/>
      <c r="E19" s="308"/>
      <c r="F19" s="127"/>
      <c r="G19" s="308"/>
      <c r="H19" s="308"/>
      <c r="I19" s="308"/>
      <c r="J19" s="308"/>
      <c r="K19" s="127"/>
      <c r="L19" s="127"/>
      <c r="M19" s="308"/>
      <c r="N19" s="127"/>
      <c r="O19" s="308"/>
      <c r="P19" s="308"/>
      <c r="Q19" s="127"/>
      <c r="R19" s="127"/>
      <c r="S19" s="127"/>
      <c r="T19" s="127"/>
      <c r="U19" s="308"/>
      <c r="V19" s="127"/>
      <c r="W19" s="308"/>
      <c r="X19" s="308"/>
      <c r="Y19" s="127"/>
      <c r="Z19" s="127"/>
      <c r="AA19" s="127"/>
      <c r="AB19" s="127"/>
      <c r="AC19" s="127"/>
      <c r="AD19" s="127"/>
      <c r="AE19" s="247"/>
      <c r="AO19" s="263" t="s">
        <v>52</v>
      </c>
      <c r="AP19" s="248"/>
      <c r="AQ19" s="248"/>
      <c r="AR19" s="248"/>
      <c r="AS19" s="248"/>
      <c r="AT19" s="263"/>
      <c r="AY19" s="263" t="s">
        <v>278</v>
      </c>
      <c r="AZ19" s="248"/>
      <c r="BA19" s="248"/>
      <c r="BB19" s="248"/>
      <c r="BC19" s="248"/>
      <c r="BD19" s="248"/>
      <c r="BJ19" s="339"/>
      <c r="BK19" s="339"/>
      <c r="BL19" s="339"/>
      <c r="BM19" s="339"/>
      <c r="BN19" s="339"/>
      <c r="BO19" s="339"/>
      <c r="BP19" s="339"/>
      <c r="BQ19" s="339"/>
      <c r="BR19" s="339"/>
      <c r="BS19" s="339"/>
      <c r="BT19" s="339"/>
      <c r="BU19" s="339"/>
      <c r="BV19" s="339"/>
      <c r="BW19" s="339"/>
      <c r="BX19" s="339"/>
      <c r="BY19" s="339"/>
      <c r="BZ19" s="339"/>
      <c r="CA19" s="339"/>
      <c r="CB19" s="339"/>
      <c r="CC19" s="339"/>
      <c r="CD19" s="339"/>
      <c r="CE19" s="339"/>
      <c r="CF19" s="339"/>
      <c r="CG19" s="339"/>
      <c r="CH19" s="339"/>
      <c r="CI19" s="339"/>
    </row>
    <row r="20" spans="2:87" s="78" customFormat="1" ht="19.5" customHeight="1" x14ac:dyDescent="0.35">
      <c r="B20" s="308"/>
      <c r="C20" s="362" t="s">
        <v>242</v>
      </c>
      <c r="D20" s="362"/>
      <c r="E20" s="362"/>
      <c r="F20" s="362"/>
      <c r="G20" s="362"/>
      <c r="H20" s="362"/>
      <c r="I20" s="308">
        <v>40</v>
      </c>
      <c r="J20" s="308"/>
      <c r="K20" s="127"/>
      <c r="L20" s="127"/>
      <c r="M20" s="308"/>
      <c r="N20" s="127"/>
      <c r="O20" s="308"/>
      <c r="P20" s="308"/>
      <c r="Q20" s="127"/>
      <c r="R20" s="127"/>
      <c r="S20" s="127"/>
      <c r="T20" s="127"/>
      <c r="U20" s="308"/>
      <c r="V20" s="127"/>
      <c r="W20" s="308"/>
      <c r="X20" s="308"/>
      <c r="Y20" s="127"/>
      <c r="Z20" s="127"/>
      <c r="AA20" s="127"/>
      <c r="AB20" s="127"/>
      <c r="AC20" s="127"/>
      <c r="AD20" s="127"/>
      <c r="AE20" s="274" t="s">
        <v>255</v>
      </c>
      <c r="AF20" s="275"/>
      <c r="AG20" s="275"/>
      <c r="AH20" s="275"/>
      <c r="AI20" s="275"/>
      <c r="AJ20" s="275"/>
      <c r="AK20" s="275"/>
      <c r="AL20" s="275"/>
      <c r="AM20" s="275"/>
      <c r="AN20" s="276"/>
      <c r="AO20" s="363">
        <f>$L36*$L38*$M46</f>
        <v>11368.000000000002</v>
      </c>
      <c r="AP20" s="364"/>
      <c r="AQ20" s="364"/>
      <c r="AR20" s="364"/>
      <c r="AS20" s="364"/>
      <c r="AT20" s="364"/>
      <c r="AU20" s="364"/>
      <c r="AV20" s="364"/>
      <c r="AW20" s="364"/>
      <c r="AX20" s="365"/>
      <c r="AY20" s="363">
        <f>$L37*$L38*$M46</f>
        <v>15288.000000000002</v>
      </c>
      <c r="AZ20" s="364"/>
      <c r="BA20" s="364"/>
      <c r="BB20" s="364"/>
      <c r="BC20" s="364"/>
      <c r="BD20" s="364"/>
      <c r="BE20" s="364"/>
      <c r="BF20" s="364"/>
      <c r="BG20" s="364"/>
      <c r="BH20" s="365"/>
      <c r="BJ20" s="339"/>
      <c r="BK20" s="339"/>
      <c r="BL20" s="339"/>
      <c r="BM20" s="339"/>
      <c r="BN20" s="339"/>
      <c r="BO20" s="339"/>
      <c r="BP20" s="339"/>
      <c r="BQ20" s="339"/>
      <c r="BR20" s="339"/>
      <c r="BS20" s="339"/>
      <c r="BT20" s="339"/>
      <c r="BU20" s="339"/>
      <c r="BV20" s="339"/>
      <c r="BW20" s="339"/>
      <c r="BX20" s="339"/>
      <c r="BY20" s="339"/>
      <c r="BZ20" s="339"/>
      <c r="CA20" s="339"/>
      <c r="CB20" s="339"/>
      <c r="CC20" s="339"/>
      <c r="CD20" s="339"/>
      <c r="CE20" s="339"/>
      <c r="CF20" s="339"/>
      <c r="CG20" s="339"/>
      <c r="CH20" s="339"/>
      <c r="CI20" s="339"/>
    </row>
    <row r="21" spans="2:87" ht="19.5" customHeight="1" x14ac:dyDescent="0.25">
      <c r="C21" s="307" t="s">
        <v>243</v>
      </c>
      <c r="I21" s="26">
        <v>2</v>
      </c>
      <c r="AE21" s="277" t="s">
        <v>256</v>
      </c>
      <c r="AF21" s="278"/>
      <c r="AG21" s="278"/>
      <c r="AH21" s="278"/>
      <c r="AI21" s="278"/>
      <c r="AJ21" s="278"/>
      <c r="AK21" s="278"/>
      <c r="AL21" s="278"/>
      <c r="AM21" s="278"/>
      <c r="AN21" s="279"/>
      <c r="AO21" s="372">
        <f>$L38*$L39</f>
        <v>0</v>
      </c>
      <c r="AP21" s="373"/>
      <c r="AQ21" s="373"/>
      <c r="AR21" s="373"/>
      <c r="AS21" s="373"/>
      <c r="AT21" s="373"/>
      <c r="AU21" s="373"/>
      <c r="AV21" s="373"/>
      <c r="AW21" s="373"/>
      <c r="AX21" s="374"/>
      <c r="AY21" s="372">
        <f>$L38*$L39</f>
        <v>0</v>
      </c>
      <c r="AZ21" s="373"/>
      <c r="BA21" s="373"/>
      <c r="BB21" s="373"/>
      <c r="BC21" s="373"/>
      <c r="BD21" s="373"/>
      <c r="BE21" s="373"/>
      <c r="BF21" s="373"/>
      <c r="BG21" s="373"/>
      <c r="BH21" s="374"/>
      <c r="BJ21" s="333"/>
      <c r="BK21" s="333"/>
      <c r="BL21" s="333"/>
      <c r="BM21" s="333"/>
      <c r="BN21" s="333"/>
      <c r="BO21" s="333"/>
      <c r="BP21" s="333"/>
      <c r="BQ21" s="333"/>
      <c r="BR21" s="333"/>
      <c r="BS21" s="333"/>
      <c r="BT21" s="333"/>
      <c r="BU21" s="333"/>
      <c r="BV21" s="333"/>
      <c r="BW21" s="333"/>
      <c r="BX21" s="333"/>
      <c r="BY21" s="333"/>
      <c r="BZ21" s="333"/>
      <c r="CA21" s="333"/>
      <c r="CB21" s="333"/>
      <c r="CC21" s="333"/>
      <c r="CD21" s="333"/>
      <c r="CE21" s="333"/>
      <c r="CF21" s="333"/>
      <c r="CG21" s="333"/>
      <c r="CH21" s="333"/>
      <c r="CI21" s="333"/>
    </row>
    <row r="22" spans="2:87" ht="19.5" customHeight="1" x14ac:dyDescent="0.25">
      <c r="C22" s="307" t="s">
        <v>244</v>
      </c>
      <c r="I22" s="26">
        <v>12</v>
      </c>
      <c r="AE22" s="277" t="s">
        <v>257</v>
      </c>
      <c r="AF22" s="278"/>
      <c r="AG22" s="278"/>
      <c r="AH22" s="278"/>
      <c r="AI22" s="278"/>
      <c r="AJ22" s="278"/>
      <c r="AK22" s="278"/>
      <c r="AL22" s="278"/>
      <c r="AM22" s="278"/>
      <c r="AN22" s="279"/>
      <c r="AO22" s="375">
        <f>$M50+$Q50+$U50</f>
        <v>30</v>
      </c>
      <c r="AP22" s="376"/>
      <c r="AQ22" s="376"/>
      <c r="AR22" s="376"/>
      <c r="AS22" s="376"/>
      <c r="AT22" s="376"/>
      <c r="AU22" s="376"/>
      <c r="AV22" s="376"/>
      <c r="AW22" s="376"/>
      <c r="AX22" s="377"/>
      <c r="AY22" s="375">
        <f>$M50+$Q50+$U50</f>
        <v>30</v>
      </c>
      <c r="AZ22" s="376"/>
      <c r="BA22" s="376"/>
      <c r="BB22" s="376"/>
      <c r="BC22" s="376"/>
      <c r="BD22" s="376"/>
      <c r="BE22" s="376"/>
      <c r="BF22" s="376"/>
      <c r="BG22" s="376"/>
      <c r="BH22" s="377"/>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row>
    <row r="23" spans="2:87" ht="19.5" customHeight="1" thickBot="1" x14ac:dyDescent="0.3">
      <c r="C23" s="125"/>
      <c r="AE23" s="280" t="s">
        <v>258</v>
      </c>
      <c r="AF23" s="281"/>
      <c r="AG23" s="281"/>
      <c r="AH23" s="281"/>
      <c r="AI23" s="281"/>
      <c r="AJ23" s="281"/>
      <c r="AK23" s="281"/>
      <c r="AL23" s="281"/>
      <c r="AM23" s="281"/>
      <c r="AN23" s="282"/>
      <c r="AO23" s="378">
        <f>$M50*$O50+$Q50*$S50+$U50*$W50</f>
        <v>240</v>
      </c>
      <c r="AP23" s="379"/>
      <c r="AQ23" s="379"/>
      <c r="AR23" s="379"/>
      <c r="AS23" s="379"/>
      <c r="AT23" s="379"/>
      <c r="AU23" s="379"/>
      <c r="AV23" s="379"/>
      <c r="AW23" s="379"/>
      <c r="AX23" s="380"/>
      <c r="AY23" s="378">
        <f>$M50*$O50+$Q50*$S50+$U50*$W50</f>
        <v>240</v>
      </c>
      <c r="AZ23" s="379"/>
      <c r="BA23" s="379"/>
      <c r="BB23" s="379"/>
      <c r="BC23" s="379"/>
      <c r="BD23" s="379"/>
      <c r="BE23" s="379"/>
      <c r="BF23" s="379"/>
      <c r="BG23" s="379"/>
      <c r="BH23" s="380"/>
      <c r="BJ23" s="333"/>
      <c r="BK23" s="333"/>
      <c r="BL23" s="333"/>
      <c r="BM23" s="333"/>
      <c r="BN23" s="333"/>
      <c r="BO23" s="333"/>
      <c r="BP23" s="333"/>
      <c r="BQ23" s="333"/>
      <c r="BR23" s="333"/>
      <c r="BS23" s="333"/>
      <c r="BT23" s="333"/>
      <c r="BU23" s="333"/>
      <c r="BV23" s="333"/>
      <c r="BW23" s="333"/>
      <c r="BX23" s="333"/>
      <c r="BY23" s="333"/>
      <c r="BZ23" s="333"/>
      <c r="CA23" s="333"/>
      <c r="CB23" s="333"/>
      <c r="CC23" s="333"/>
      <c r="CD23" s="333"/>
      <c r="CE23" s="333"/>
      <c r="CF23" s="333"/>
      <c r="CG23" s="333"/>
      <c r="CH23" s="333"/>
      <c r="CI23" s="333"/>
    </row>
    <row r="24" spans="2:87" ht="19.5" customHeight="1" thickTop="1" x14ac:dyDescent="0.25">
      <c r="C24" s="384" t="s">
        <v>140</v>
      </c>
      <c r="D24" s="384"/>
      <c r="E24" s="384"/>
      <c r="F24" s="384"/>
      <c r="G24" s="384"/>
      <c r="H24" s="384"/>
      <c r="I24" s="385"/>
      <c r="J24" s="384" t="s">
        <v>132</v>
      </c>
      <c r="K24" s="384"/>
      <c r="L24" s="384"/>
      <c r="M24" s="384"/>
      <c r="N24" s="384"/>
      <c r="O24" s="384"/>
      <c r="P24" s="384"/>
      <c r="AE24" s="283" t="s">
        <v>259</v>
      </c>
      <c r="AF24" s="284"/>
      <c r="AG24" s="284"/>
      <c r="AH24" s="284"/>
      <c r="AI24" s="284"/>
      <c r="AJ24" s="284"/>
      <c r="AK24" s="284"/>
      <c r="AL24" s="284"/>
      <c r="AM24" s="284"/>
      <c r="AN24" s="285"/>
      <c r="AO24" s="369">
        <f>IF($M$46="",0,(($L$36/$M$45*($M50*$O50+$Q50*$S50+$U50*$W50))*AO21))</f>
        <v>0</v>
      </c>
      <c r="AP24" s="370"/>
      <c r="AQ24" s="370"/>
      <c r="AR24" s="370"/>
      <c r="AS24" s="370"/>
      <c r="AT24" s="370"/>
      <c r="AU24" s="370"/>
      <c r="AV24" s="370"/>
      <c r="AW24" s="370"/>
      <c r="AX24" s="371"/>
      <c r="AY24" s="369">
        <f>IF($M$46="",0,(($L$37/$M$45*($M50*$O50+$Q50*$S50+$U50*$W50))*AY21))</f>
        <v>0</v>
      </c>
      <c r="AZ24" s="370"/>
      <c r="BA24" s="370"/>
      <c r="BB24" s="370"/>
      <c r="BC24" s="370"/>
      <c r="BD24" s="370"/>
      <c r="BE24" s="370"/>
      <c r="BF24" s="370"/>
      <c r="BG24" s="370"/>
      <c r="BH24" s="371"/>
      <c r="BJ24" s="333"/>
      <c r="BK24" s="333"/>
      <c r="BL24" s="333"/>
      <c r="BM24" s="333"/>
      <c r="BN24" s="333"/>
      <c r="BO24" s="333"/>
      <c r="BP24" s="333"/>
      <c r="BQ24" s="333"/>
      <c r="BR24" s="333"/>
      <c r="BS24" s="333"/>
      <c r="BT24" s="333"/>
      <c r="BU24" s="333"/>
      <c r="BV24" s="333"/>
      <c r="BW24" s="333"/>
      <c r="BX24" s="333"/>
      <c r="BY24" s="333"/>
      <c r="BZ24" s="333"/>
      <c r="CA24" s="333"/>
      <c r="CB24" s="333"/>
      <c r="CC24" s="333"/>
      <c r="CD24" s="333"/>
      <c r="CE24" s="333"/>
      <c r="CF24" s="333"/>
      <c r="CG24" s="333"/>
      <c r="CH24" s="333"/>
      <c r="CI24" s="333"/>
    </row>
    <row r="25" spans="2:87" ht="19.5" customHeight="1" x14ac:dyDescent="0.25">
      <c r="J25" s="241"/>
      <c r="K25" s="238"/>
      <c r="L25" s="238"/>
      <c r="M25" s="238"/>
      <c r="N25" s="238"/>
      <c r="O25" s="238"/>
      <c r="P25" s="238"/>
      <c r="AE25" s="277" t="s">
        <v>264</v>
      </c>
      <c r="AF25" s="278"/>
      <c r="AG25" s="278"/>
      <c r="AH25" s="278"/>
      <c r="AI25" s="278"/>
      <c r="AJ25" s="278"/>
      <c r="AK25" s="278"/>
      <c r="AL25" s="278"/>
      <c r="AM25" s="278"/>
      <c r="AN25" s="279"/>
      <c r="AO25" s="372">
        <f>$L38*$L41</f>
        <v>0</v>
      </c>
      <c r="AP25" s="373"/>
      <c r="AQ25" s="373"/>
      <c r="AR25" s="373"/>
      <c r="AS25" s="373"/>
      <c r="AT25" s="373"/>
      <c r="AU25" s="373"/>
      <c r="AV25" s="373"/>
      <c r="AW25" s="373"/>
      <c r="AX25" s="374"/>
      <c r="AY25" s="372">
        <f>$L38*$L41</f>
        <v>0</v>
      </c>
      <c r="AZ25" s="373"/>
      <c r="BA25" s="373"/>
      <c r="BB25" s="373"/>
      <c r="BC25" s="373"/>
      <c r="BD25" s="373"/>
      <c r="BE25" s="373"/>
      <c r="BF25" s="373"/>
      <c r="BG25" s="373"/>
      <c r="BH25" s="374"/>
      <c r="BJ25" s="333"/>
      <c r="BK25" s="333"/>
      <c r="BL25" s="333"/>
      <c r="BM25" s="333"/>
      <c r="BN25" s="333"/>
      <c r="BO25" s="333"/>
      <c r="BP25" s="333"/>
      <c r="BQ25" s="333"/>
      <c r="BR25" s="333"/>
      <c r="BS25" s="333"/>
      <c r="BT25" s="333"/>
      <c r="BU25" s="333"/>
      <c r="BV25" s="333"/>
      <c r="BW25" s="333"/>
      <c r="BX25" s="333"/>
      <c r="BY25" s="333"/>
      <c r="BZ25" s="333"/>
      <c r="CA25" s="333"/>
      <c r="CB25" s="333"/>
      <c r="CC25" s="333"/>
      <c r="CD25" s="333"/>
      <c r="CE25" s="333"/>
      <c r="CF25" s="333"/>
      <c r="CG25" s="333"/>
      <c r="CH25" s="333"/>
      <c r="CI25" s="333"/>
    </row>
    <row r="26" spans="2:87" ht="19.5" customHeight="1" x14ac:dyDescent="0.25">
      <c r="C26" s="232" t="s">
        <v>133</v>
      </c>
      <c r="D26" s="381" t="s">
        <v>237</v>
      </c>
      <c r="E26" s="381"/>
      <c r="F26" s="381"/>
      <c r="G26" s="381"/>
      <c r="H26" s="381"/>
      <c r="I26" s="381"/>
      <c r="J26" s="237" t="s">
        <v>133</v>
      </c>
      <c r="K26" s="383" t="s">
        <v>234</v>
      </c>
      <c r="L26" s="383"/>
      <c r="M26" s="383"/>
      <c r="N26" s="383"/>
      <c r="O26" s="383"/>
      <c r="P26" s="383"/>
      <c r="AE26" s="277" t="s">
        <v>265</v>
      </c>
      <c r="AF26" s="278"/>
      <c r="AG26" s="278"/>
      <c r="AH26" s="278"/>
      <c r="AI26" s="278"/>
      <c r="AJ26" s="278"/>
      <c r="AK26" s="278"/>
      <c r="AL26" s="278"/>
      <c r="AM26" s="278"/>
      <c r="AN26" s="279"/>
      <c r="AO26" s="375">
        <f>$Q51</f>
        <v>5</v>
      </c>
      <c r="AP26" s="376"/>
      <c r="AQ26" s="376"/>
      <c r="AR26" s="376"/>
      <c r="AS26" s="376"/>
      <c r="AT26" s="376"/>
      <c r="AU26" s="376"/>
      <c r="AV26" s="376"/>
      <c r="AW26" s="376"/>
      <c r="AX26" s="377"/>
      <c r="AY26" s="375">
        <f>$Q51</f>
        <v>5</v>
      </c>
      <c r="AZ26" s="376"/>
      <c r="BA26" s="376"/>
      <c r="BB26" s="376"/>
      <c r="BC26" s="376"/>
      <c r="BD26" s="376"/>
      <c r="BE26" s="376"/>
      <c r="BF26" s="376"/>
      <c r="BG26" s="376"/>
      <c r="BH26" s="377"/>
      <c r="BJ26" s="333"/>
      <c r="BK26" s="333"/>
      <c r="BL26" s="333"/>
      <c r="BM26" s="333"/>
      <c r="BN26" s="333"/>
      <c r="BO26" s="333"/>
      <c r="BP26" s="333"/>
      <c r="BQ26" s="333"/>
      <c r="BR26" s="333"/>
      <c r="BS26" s="333"/>
      <c r="BT26" s="333"/>
      <c r="BU26" s="333"/>
      <c r="BV26" s="333"/>
      <c r="BW26" s="333"/>
      <c r="BX26" s="333"/>
      <c r="BY26" s="333"/>
      <c r="BZ26" s="333"/>
      <c r="CA26" s="333"/>
      <c r="CB26" s="333"/>
      <c r="CC26" s="333"/>
      <c r="CD26" s="333"/>
      <c r="CE26" s="333"/>
      <c r="CF26" s="333"/>
      <c r="CG26" s="333"/>
      <c r="CH26" s="333"/>
      <c r="CI26" s="333"/>
    </row>
    <row r="27" spans="2:87" ht="19.5" customHeight="1" thickBot="1" x14ac:dyDescent="0.3">
      <c r="C27" s="232" t="s">
        <v>134</v>
      </c>
      <c r="D27" s="381" t="s">
        <v>236</v>
      </c>
      <c r="E27" s="381"/>
      <c r="F27" s="381"/>
      <c r="G27" s="381"/>
      <c r="H27" s="381"/>
      <c r="I27" s="381"/>
      <c r="J27" s="239"/>
      <c r="K27" s="383"/>
      <c r="L27" s="383"/>
      <c r="M27" s="383"/>
      <c r="N27" s="383"/>
      <c r="O27" s="383"/>
      <c r="P27" s="383"/>
      <c r="AE27" s="280" t="s">
        <v>266</v>
      </c>
      <c r="AF27" s="281"/>
      <c r="AG27" s="281"/>
      <c r="AH27" s="281"/>
      <c r="AI27" s="281"/>
      <c r="AJ27" s="281"/>
      <c r="AK27" s="281"/>
      <c r="AL27" s="281"/>
      <c r="AM27" s="281"/>
      <c r="AN27" s="282"/>
      <c r="AO27" s="378">
        <f>$Q49*$S49+$Q50*$S50</f>
        <v>40</v>
      </c>
      <c r="AP27" s="379"/>
      <c r="AQ27" s="379"/>
      <c r="AR27" s="379"/>
      <c r="AS27" s="379"/>
      <c r="AT27" s="379"/>
      <c r="AU27" s="379"/>
      <c r="AV27" s="379"/>
      <c r="AW27" s="379"/>
      <c r="AX27" s="380"/>
      <c r="AY27" s="378">
        <f>$Q49*$S49+$Q50*$S50</f>
        <v>40</v>
      </c>
      <c r="AZ27" s="379"/>
      <c r="BA27" s="379"/>
      <c r="BB27" s="379"/>
      <c r="BC27" s="379"/>
      <c r="BD27" s="379"/>
      <c r="BE27" s="379"/>
      <c r="BF27" s="379"/>
      <c r="BG27" s="379"/>
      <c r="BH27" s="380"/>
      <c r="BJ27" s="333"/>
      <c r="BK27" s="333"/>
      <c r="BL27" s="333"/>
      <c r="BM27" s="333"/>
      <c r="BN27" s="333"/>
      <c r="BO27" s="333"/>
      <c r="BP27" s="333"/>
      <c r="BQ27" s="333"/>
      <c r="BR27" s="333"/>
      <c r="BS27" s="333"/>
      <c r="BT27" s="333"/>
      <c r="BU27" s="333"/>
      <c r="BV27" s="333"/>
      <c r="BW27" s="333"/>
      <c r="BX27" s="333"/>
      <c r="BY27" s="333"/>
      <c r="BZ27" s="333"/>
      <c r="CA27" s="333"/>
      <c r="CB27" s="333"/>
      <c r="CC27" s="333"/>
      <c r="CD27" s="333"/>
      <c r="CE27" s="333"/>
      <c r="CF27" s="333"/>
      <c r="CG27" s="333"/>
      <c r="CH27" s="333"/>
      <c r="CI27" s="333"/>
    </row>
    <row r="28" spans="2:87" ht="19.5" customHeight="1" thickTop="1" x14ac:dyDescent="0.25">
      <c r="D28" s="381"/>
      <c r="E28" s="381"/>
      <c r="F28" s="381"/>
      <c r="G28" s="381"/>
      <c r="H28" s="381"/>
      <c r="I28" s="381"/>
      <c r="J28" s="237" t="s">
        <v>134</v>
      </c>
      <c r="K28" s="383" t="s">
        <v>235</v>
      </c>
      <c r="L28" s="383"/>
      <c r="M28" s="383"/>
      <c r="N28" s="383"/>
      <c r="O28" s="383"/>
      <c r="P28" s="383"/>
      <c r="AE28" s="283" t="s">
        <v>267</v>
      </c>
      <c r="AF28" s="284"/>
      <c r="AG28" s="284"/>
      <c r="AH28" s="284"/>
      <c r="AI28" s="284"/>
      <c r="AJ28" s="284"/>
      <c r="AK28" s="284"/>
      <c r="AL28" s="284"/>
      <c r="AM28" s="284"/>
      <c r="AN28" s="285"/>
      <c r="AO28" s="369">
        <f>IF($M$46="",0,(($L$36/$M$45*($Q49*$S49+$Q50*$S50))*AO25))</f>
        <v>0</v>
      </c>
      <c r="AP28" s="370"/>
      <c r="AQ28" s="370"/>
      <c r="AR28" s="370"/>
      <c r="AS28" s="370"/>
      <c r="AT28" s="370"/>
      <c r="AU28" s="370"/>
      <c r="AV28" s="370"/>
      <c r="AW28" s="370"/>
      <c r="AX28" s="371"/>
      <c r="AY28" s="369">
        <f>IF($M$46="",0,(($L$37/$M$45*($Q49*$S49+$Q50*$S50))*AY25))</f>
        <v>0</v>
      </c>
      <c r="AZ28" s="370"/>
      <c r="BA28" s="370"/>
      <c r="BB28" s="370"/>
      <c r="BC28" s="370"/>
      <c r="BD28" s="370"/>
      <c r="BE28" s="370"/>
      <c r="BF28" s="370"/>
      <c r="BG28" s="370"/>
      <c r="BH28" s="371"/>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row>
    <row r="29" spans="2:87" ht="19.5" customHeight="1" x14ac:dyDescent="0.25">
      <c r="C29" s="301"/>
      <c r="D29" s="381"/>
      <c r="E29" s="381"/>
      <c r="F29" s="381"/>
      <c r="G29" s="381"/>
      <c r="H29" s="381"/>
      <c r="I29" s="381"/>
      <c r="J29" s="239"/>
      <c r="K29" s="383"/>
      <c r="L29" s="383"/>
      <c r="M29" s="383"/>
      <c r="N29" s="383"/>
      <c r="O29" s="383"/>
      <c r="P29" s="383"/>
      <c r="AE29" s="277" t="s">
        <v>268</v>
      </c>
      <c r="AF29" s="278"/>
      <c r="AG29" s="278"/>
      <c r="AH29" s="278"/>
      <c r="AI29" s="278"/>
      <c r="AJ29" s="278"/>
      <c r="AK29" s="278"/>
      <c r="AL29" s="278"/>
      <c r="AM29" s="278"/>
      <c r="AN29" s="279"/>
      <c r="AO29" s="372">
        <f>$L38*$L42</f>
        <v>9.8000000000000007</v>
      </c>
      <c r="AP29" s="373"/>
      <c r="AQ29" s="373"/>
      <c r="AR29" s="373"/>
      <c r="AS29" s="373"/>
      <c r="AT29" s="373"/>
      <c r="AU29" s="373"/>
      <c r="AV29" s="373"/>
      <c r="AW29" s="373"/>
      <c r="AX29" s="374"/>
      <c r="AY29" s="372">
        <f>$L38*$L42</f>
        <v>9.8000000000000007</v>
      </c>
      <c r="AZ29" s="373"/>
      <c r="BA29" s="373"/>
      <c r="BB29" s="373"/>
      <c r="BC29" s="373"/>
      <c r="BD29" s="373"/>
      <c r="BE29" s="373"/>
      <c r="BF29" s="373"/>
      <c r="BG29" s="373"/>
      <c r="BH29" s="374"/>
      <c r="BJ29" s="333"/>
      <c r="BK29" s="333"/>
      <c r="BL29" s="333"/>
      <c r="BM29" s="333"/>
      <c r="BN29" s="333"/>
      <c r="BO29" s="333"/>
      <c r="BP29" s="333"/>
      <c r="BQ29" s="333"/>
      <c r="BR29" s="333"/>
      <c r="BS29" s="333"/>
      <c r="BT29" s="333"/>
      <c r="BU29" s="333"/>
      <c r="BV29" s="333"/>
      <c r="BW29" s="333"/>
      <c r="BX29" s="333"/>
      <c r="BY29" s="333"/>
      <c r="BZ29" s="333"/>
      <c r="CA29" s="333"/>
      <c r="CB29" s="333"/>
      <c r="CC29" s="333"/>
      <c r="CD29" s="333"/>
      <c r="CE29" s="333"/>
      <c r="CF29" s="333"/>
      <c r="CG29" s="333"/>
      <c r="CH29" s="333"/>
      <c r="CI29" s="333"/>
    </row>
    <row r="30" spans="2:87" ht="19.5" customHeight="1" x14ac:dyDescent="0.25">
      <c r="C30" s="232" t="s">
        <v>135</v>
      </c>
      <c r="D30" s="381" t="s">
        <v>238</v>
      </c>
      <c r="E30" s="381"/>
      <c r="F30" s="381"/>
      <c r="G30" s="381"/>
      <c r="H30" s="381"/>
      <c r="I30" s="381"/>
      <c r="J30" s="239"/>
      <c r="K30" s="227"/>
      <c r="L30" s="227"/>
      <c r="M30" s="227"/>
      <c r="N30" s="227"/>
      <c r="O30" s="227"/>
      <c r="P30" s="227"/>
      <c r="AE30" s="277" t="s">
        <v>269</v>
      </c>
      <c r="AF30" s="278"/>
      <c r="AG30" s="278"/>
      <c r="AH30" s="278"/>
      <c r="AI30" s="278"/>
      <c r="AJ30" s="278"/>
      <c r="AK30" s="278"/>
      <c r="AL30" s="278"/>
      <c r="AM30" s="278"/>
      <c r="AN30" s="279"/>
      <c r="AO30" s="375">
        <f>$U51</f>
        <v>0</v>
      </c>
      <c r="AP30" s="376"/>
      <c r="AQ30" s="376"/>
      <c r="AR30" s="376"/>
      <c r="AS30" s="376"/>
      <c r="AT30" s="376"/>
      <c r="AU30" s="376"/>
      <c r="AV30" s="376"/>
      <c r="AW30" s="376"/>
      <c r="AX30" s="377"/>
      <c r="AY30" s="375">
        <f>$U51</f>
        <v>0</v>
      </c>
      <c r="AZ30" s="376"/>
      <c r="BA30" s="376"/>
      <c r="BB30" s="376"/>
      <c r="BC30" s="376"/>
      <c r="BD30" s="376"/>
      <c r="BE30" s="376"/>
      <c r="BF30" s="376"/>
      <c r="BG30" s="376"/>
      <c r="BH30" s="377"/>
      <c r="BJ30" s="333"/>
      <c r="BK30" s="333"/>
      <c r="BL30" s="333"/>
      <c r="BM30" s="333"/>
      <c r="BN30" s="333"/>
      <c r="BO30" s="333"/>
      <c r="BP30" s="333"/>
      <c r="BQ30" s="333"/>
      <c r="BR30" s="333"/>
      <c r="BS30" s="333"/>
      <c r="BT30" s="333"/>
      <c r="BU30" s="333"/>
      <c r="BV30" s="333"/>
      <c r="BW30" s="333"/>
      <c r="BX30" s="333"/>
      <c r="BY30" s="333"/>
      <c r="BZ30" s="333"/>
      <c r="CA30" s="333"/>
      <c r="CB30" s="333"/>
      <c r="CC30" s="333"/>
      <c r="CD30" s="333"/>
      <c r="CE30" s="333"/>
      <c r="CF30" s="333"/>
      <c r="CG30" s="333"/>
      <c r="CH30" s="333"/>
      <c r="CI30" s="333"/>
    </row>
    <row r="31" spans="2:87" ht="19.5" customHeight="1" thickBot="1" x14ac:dyDescent="0.3">
      <c r="D31" s="381"/>
      <c r="E31" s="381"/>
      <c r="F31" s="381"/>
      <c r="G31" s="381"/>
      <c r="H31" s="381"/>
      <c r="I31" s="381"/>
      <c r="J31" s="240"/>
      <c r="AE31" s="280" t="s">
        <v>270</v>
      </c>
      <c r="AF31" s="281"/>
      <c r="AG31" s="281"/>
      <c r="AH31" s="281"/>
      <c r="AI31" s="281"/>
      <c r="AJ31" s="281"/>
      <c r="AK31" s="281"/>
      <c r="AL31" s="281"/>
      <c r="AM31" s="281"/>
      <c r="AN31" s="282"/>
      <c r="AO31" s="378">
        <f>$U49*$W49+$U50*$W50</f>
        <v>0</v>
      </c>
      <c r="AP31" s="379"/>
      <c r="AQ31" s="379"/>
      <c r="AR31" s="379"/>
      <c r="AS31" s="379"/>
      <c r="AT31" s="379"/>
      <c r="AU31" s="379"/>
      <c r="AV31" s="379"/>
      <c r="AW31" s="379"/>
      <c r="AX31" s="380"/>
      <c r="AY31" s="378">
        <f>$U49*$W49+$U50*$W50</f>
        <v>0</v>
      </c>
      <c r="AZ31" s="379"/>
      <c r="BA31" s="379"/>
      <c r="BB31" s="379"/>
      <c r="BC31" s="379"/>
      <c r="BD31" s="379"/>
      <c r="BE31" s="379"/>
      <c r="BF31" s="379"/>
      <c r="BG31" s="379"/>
      <c r="BH31" s="380"/>
      <c r="BJ31" s="333"/>
      <c r="BK31" s="333"/>
      <c r="BL31" s="333"/>
      <c r="BM31" s="333"/>
      <c r="BN31" s="333"/>
      <c r="BO31" s="333"/>
      <c r="BP31" s="333"/>
      <c r="BQ31" s="333"/>
      <c r="BR31" s="333"/>
      <c r="BS31" s="333"/>
      <c r="BT31" s="333"/>
      <c r="BU31" s="333"/>
      <c r="BV31" s="333"/>
      <c r="BW31" s="333"/>
      <c r="BX31" s="333"/>
      <c r="BY31" s="333"/>
      <c r="BZ31" s="333"/>
      <c r="CA31" s="333"/>
      <c r="CB31" s="333"/>
      <c r="CC31" s="333"/>
      <c r="CD31" s="333"/>
      <c r="CE31" s="333"/>
      <c r="CF31" s="333"/>
      <c r="CG31" s="333"/>
      <c r="CH31" s="333"/>
      <c r="CI31" s="333"/>
    </row>
    <row r="32" spans="2:87" ht="19.5" customHeight="1" thickTop="1" thickBot="1" x14ac:dyDescent="0.3">
      <c r="D32" s="381"/>
      <c r="E32" s="381"/>
      <c r="F32" s="381"/>
      <c r="G32" s="381"/>
      <c r="H32" s="381"/>
      <c r="I32" s="381"/>
      <c r="J32" s="240"/>
      <c r="AE32" s="286" t="s">
        <v>271</v>
      </c>
      <c r="AF32" s="287"/>
      <c r="AG32" s="287"/>
      <c r="AH32" s="287"/>
      <c r="AI32" s="287"/>
      <c r="AJ32" s="287"/>
      <c r="AK32" s="287"/>
      <c r="AL32" s="287"/>
      <c r="AM32" s="287"/>
      <c r="AN32" s="288"/>
      <c r="AO32" s="392">
        <f>IF($M$46="",0,(($L$36/$M$45*($U49*$W49+$U50*$W50))*AO29))</f>
        <v>0</v>
      </c>
      <c r="AP32" s="393"/>
      <c r="AQ32" s="393"/>
      <c r="AR32" s="393"/>
      <c r="AS32" s="393"/>
      <c r="AT32" s="393"/>
      <c r="AU32" s="393"/>
      <c r="AV32" s="393"/>
      <c r="AW32" s="393"/>
      <c r="AX32" s="394"/>
      <c r="AY32" s="392">
        <f>IF($M$46="",0,(($L$37/$M$45*($U49*$W49+$U50*$W50))*AY29))</f>
        <v>0</v>
      </c>
      <c r="AZ32" s="393"/>
      <c r="BA32" s="393"/>
      <c r="BB32" s="393"/>
      <c r="BC32" s="393"/>
      <c r="BD32" s="393"/>
      <c r="BE32" s="393"/>
      <c r="BF32" s="393"/>
      <c r="BG32" s="393"/>
      <c r="BH32" s="394"/>
      <c r="BJ32" s="333"/>
      <c r="BK32" s="333"/>
      <c r="BL32" s="333"/>
      <c r="BM32" s="333"/>
      <c r="BN32" s="333"/>
      <c r="BO32" s="333"/>
      <c r="BP32" s="333"/>
      <c r="BQ32" s="333"/>
      <c r="BR32" s="333"/>
      <c r="BS32" s="333"/>
      <c r="BT32" s="333"/>
      <c r="BU32" s="333"/>
      <c r="BV32" s="333"/>
      <c r="BW32" s="333"/>
      <c r="BX32" s="333"/>
      <c r="BY32" s="333"/>
      <c r="BZ32" s="333"/>
      <c r="CA32" s="333"/>
      <c r="CB32" s="333"/>
      <c r="CC32" s="333"/>
      <c r="CD32" s="333"/>
      <c r="CE32" s="333"/>
      <c r="CF32" s="333"/>
      <c r="CG32" s="333"/>
      <c r="CH32" s="333"/>
      <c r="CI32" s="333"/>
    </row>
    <row r="33" spans="3:87" ht="19.5" customHeight="1" thickTop="1" x14ac:dyDescent="0.25">
      <c r="D33" s="381"/>
      <c r="E33" s="381"/>
      <c r="F33" s="381"/>
      <c r="G33" s="381"/>
      <c r="H33" s="381"/>
      <c r="I33" s="381"/>
      <c r="AE33" s="283" t="s">
        <v>272</v>
      </c>
      <c r="AF33" s="284"/>
      <c r="AG33" s="284"/>
      <c r="AH33" s="284"/>
      <c r="AI33" s="284"/>
      <c r="AJ33" s="284"/>
      <c r="AK33" s="284"/>
      <c r="AL33" s="284"/>
      <c r="AM33" s="284"/>
      <c r="AN33" s="285"/>
      <c r="AO33" s="369">
        <f>AO20+AO24+AO28+AO32</f>
        <v>11368.000000000002</v>
      </c>
      <c r="AP33" s="370"/>
      <c r="AQ33" s="370"/>
      <c r="AR33" s="370"/>
      <c r="AS33" s="370"/>
      <c r="AT33" s="370"/>
      <c r="AU33" s="370"/>
      <c r="AV33" s="370"/>
      <c r="AW33" s="370"/>
      <c r="AX33" s="371"/>
      <c r="AY33" s="369">
        <f>AY20+AY24+AY28+AY32</f>
        <v>15288.000000000002</v>
      </c>
      <c r="AZ33" s="370"/>
      <c r="BA33" s="370"/>
      <c r="BB33" s="370"/>
      <c r="BC33" s="370"/>
      <c r="BD33" s="370"/>
      <c r="BE33" s="370"/>
      <c r="BF33" s="370"/>
      <c r="BG33" s="370"/>
      <c r="BH33" s="371"/>
      <c r="BJ33" s="333"/>
      <c r="BK33" s="333"/>
      <c r="BL33" s="333"/>
      <c r="BM33" s="333"/>
      <c r="BN33" s="333"/>
      <c r="BO33" s="333"/>
      <c r="BP33" s="333"/>
      <c r="BQ33" s="333"/>
      <c r="BR33" s="333"/>
      <c r="BS33" s="333"/>
      <c r="BT33" s="333"/>
      <c r="BU33" s="333"/>
      <c r="BV33" s="333"/>
      <c r="BW33" s="333"/>
      <c r="BX33" s="333"/>
      <c r="BY33" s="333"/>
      <c r="BZ33" s="333"/>
      <c r="CA33" s="333"/>
      <c r="CB33" s="333"/>
      <c r="CC33" s="333"/>
      <c r="CD33" s="333"/>
      <c r="CE33" s="333"/>
      <c r="CF33" s="333"/>
      <c r="CG33" s="333"/>
      <c r="CH33" s="333"/>
      <c r="CI33" s="333"/>
    </row>
    <row r="34" spans="3:87" ht="19.5" customHeight="1" x14ac:dyDescent="0.25">
      <c r="C34" s="261" t="s">
        <v>281</v>
      </c>
      <c r="AE34" s="289" t="s">
        <v>273</v>
      </c>
      <c r="AF34" s="290"/>
      <c r="AG34" s="290"/>
      <c r="AH34" s="290"/>
      <c r="AI34" s="290"/>
      <c r="AJ34" s="290"/>
      <c r="AK34" s="290"/>
      <c r="AL34" s="290"/>
      <c r="AM34" s="290"/>
      <c r="AN34" s="291"/>
      <c r="AO34" s="407">
        <f>AO33*13</f>
        <v>147784.00000000003</v>
      </c>
      <c r="AP34" s="408"/>
      <c r="AQ34" s="408"/>
      <c r="AR34" s="408"/>
      <c r="AS34" s="408"/>
      <c r="AT34" s="408"/>
      <c r="AU34" s="408"/>
      <c r="AV34" s="408"/>
      <c r="AW34" s="408"/>
      <c r="AX34" s="409"/>
      <c r="AY34" s="407">
        <f>AY33*13</f>
        <v>198744.00000000003</v>
      </c>
      <c r="AZ34" s="408"/>
      <c r="BA34" s="408"/>
      <c r="BB34" s="408"/>
      <c r="BC34" s="408"/>
      <c r="BD34" s="408"/>
      <c r="BE34" s="408"/>
      <c r="BF34" s="408"/>
      <c r="BG34" s="408"/>
      <c r="BH34" s="409"/>
      <c r="BJ34" s="333"/>
      <c r="BK34" s="333"/>
      <c r="BL34" s="333"/>
      <c r="BM34" s="333"/>
      <c r="BN34" s="333"/>
      <c r="BO34" s="333"/>
      <c r="BP34" s="333"/>
      <c r="BQ34" s="333"/>
      <c r="BR34" s="333"/>
      <c r="BS34" s="333"/>
      <c r="BT34" s="333"/>
      <c r="BU34" s="333"/>
      <c r="BV34" s="333"/>
      <c r="BW34" s="333"/>
      <c r="BX34" s="333"/>
      <c r="BY34" s="333"/>
      <c r="BZ34" s="333"/>
      <c r="CA34" s="333"/>
      <c r="CB34" s="333"/>
      <c r="CC34" s="333"/>
      <c r="CD34" s="333"/>
      <c r="CE34" s="333"/>
      <c r="CF34" s="333"/>
      <c r="CG34" s="333"/>
      <c r="CH34" s="333"/>
      <c r="CI34" s="333"/>
    </row>
    <row r="35" spans="3:87" ht="19.5" customHeight="1" thickBot="1" x14ac:dyDescent="0.3">
      <c r="AE35" s="292" t="s">
        <v>274</v>
      </c>
      <c r="AF35" s="293"/>
      <c r="AG35" s="293"/>
      <c r="AH35" s="293"/>
      <c r="AI35" s="293"/>
      <c r="AJ35" s="293"/>
      <c r="AK35" s="293"/>
      <c r="AL35" s="293"/>
      <c r="AM35" s="293"/>
      <c r="AN35" s="294"/>
      <c r="AO35" s="395">
        <f>AO34*4</f>
        <v>591136.00000000012</v>
      </c>
      <c r="AP35" s="396"/>
      <c r="AQ35" s="396"/>
      <c r="AR35" s="396"/>
      <c r="AS35" s="396"/>
      <c r="AT35" s="396"/>
      <c r="AU35" s="396"/>
      <c r="AV35" s="396"/>
      <c r="AW35" s="396"/>
      <c r="AX35" s="397"/>
      <c r="AY35" s="395">
        <f>AY34*4</f>
        <v>794976.00000000012</v>
      </c>
      <c r="AZ35" s="396"/>
      <c r="BA35" s="396"/>
      <c r="BB35" s="396"/>
      <c r="BC35" s="396"/>
      <c r="BD35" s="396"/>
      <c r="BE35" s="396"/>
      <c r="BF35" s="396"/>
      <c r="BG35" s="396"/>
      <c r="BH35" s="397"/>
      <c r="BJ35" s="333"/>
      <c r="BK35" s="333"/>
      <c r="BL35" s="333"/>
      <c r="BM35" s="333"/>
      <c r="BN35" s="333"/>
      <c r="BO35" s="333"/>
      <c r="BP35" s="333"/>
      <c r="BQ35" s="333"/>
      <c r="BR35" s="333"/>
      <c r="BS35" s="333"/>
      <c r="BT35" s="333"/>
      <c r="BU35" s="333"/>
      <c r="BV35" s="333"/>
      <c r="BW35" s="333"/>
      <c r="BX35" s="333"/>
      <c r="BY35" s="333"/>
      <c r="BZ35" s="333"/>
      <c r="CA35" s="333"/>
      <c r="CB35" s="333"/>
      <c r="CC35" s="333"/>
      <c r="CD35" s="333"/>
      <c r="CE35" s="333"/>
      <c r="CF35" s="333"/>
      <c r="CG35" s="333"/>
      <c r="CH35" s="333"/>
      <c r="CI35" s="333"/>
    </row>
    <row r="36" spans="3:87" ht="19.5" customHeight="1" x14ac:dyDescent="0.25">
      <c r="C36" s="443" t="s">
        <v>279</v>
      </c>
      <c r="D36" s="444"/>
      <c r="E36" s="444"/>
      <c r="F36" s="444"/>
      <c r="G36" s="444"/>
      <c r="H36" s="444"/>
      <c r="I36" s="444"/>
      <c r="J36" s="444"/>
      <c r="K36" s="445"/>
      <c r="L36" s="452">
        <f>Schichtplanrechner!$K$18</f>
        <v>29</v>
      </c>
      <c r="M36" s="453"/>
      <c r="N36" s="454"/>
      <c r="O36" s="301"/>
      <c r="BJ36" s="333"/>
      <c r="BK36" s="333"/>
      <c r="BL36" s="333"/>
      <c r="BM36" s="333"/>
      <c r="BN36" s="333"/>
      <c r="BO36" s="333"/>
      <c r="BP36" s="333"/>
      <c r="BQ36" s="333"/>
      <c r="BR36" s="333"/>
      <c r="BS36" s="333"/>
      <c r="BT36" s="333"/>
      <c r="BU36" s="333"/>
      <c r="BV36" s="333"/>
      <c r="BW36" s="333"/>
      <c r="BX36" s="333"/>
      <c r="BY36" s="333"/>
      <c r="BZ36" s="333"/>
      <c r="CA36" s="333"/>
      <c r="CB36" s="333"/>
      <c r="CC36" s="333"/>
      <c r="CD36" s="333"/>
      <c r="CE36" s="333"/>
      <c r="CF36" s="333"/>
      <c r="CG36" s="333"/>
      <c r="CH36" s="333"/>
      <c r="CI36" s="333"/>
    </row>
    <row r="37" spans="3:87" ht="19.5" customHeight="1" x14ac:dyDescent="0.25">
      <c r="C37" s="455" t="s">
        <v>280</v>
      </c>
      <c r="D37" s="456"/>
      <c r="E37" s="456"/>
      <c r="F37" s="456"/>
      <c r="G37" s="456"/>
      <c r="H37" s="456"/>
      <c r="I37" s="456"/>
      <c r="J37" s="456"/>
      <c r="K37" s="457"/>
      <c r="L37" s="458">
        <f>Schichtplanrechner!$P$17</f>
        <v>39</v>
      </c>
      <c r="M37" s="459"/>
      <c r="N37" s="460"/>
      <c r="O37" s="301"/>
      <c r="BJ37" s="333"/>
      <c r="BK37" s="333"/>
      <c r="BL37" s="333"/>
      <c r="BM37" s="333"/>
      <c r="BN37" s="333"/>
      <c r="BO37" s="333"/>
      <c r="BP37" s="333"/>
      <c r="BQ37" s="333"/>
      <c r="BR37" s="333"/>
      <c r="BS37" s="333"/>
      <c r="BT37" s="333"/>
      <c r="BU37" s="333"/>
      <c r="BV37" s="333"/>
      <c r="BW37" s="333"/>
      <c r="BX37" s="333"/>
      <c r="BY37" s="333"/>
      <c r="BZ37" s="333"/>
      <c r="CA37" s="333"/>
      <c r="CB37" s="333"/>
      <c r="CC37" s="333"/>
      <c r="CD37" s="333"/>
      <c r="CE37" s="333"/>
      <c r="CF37" s="333"/>
      <c r="CG37" s="333"/>
      <c r="CH37" s="333"/>
      <c r="CI37" s="333"/>
    </row>
    <row r="38" spans="3:87" ht="19.5" customHeight="1" x14ac:dyDescent="0.25">
      <c r="C38" s="386" t="s">
        <v>246</v>
      </c>
      <c r="D38" s="387"/>
      <c r="E38" s="387"/>
      <c r="F38" s="387"/>
      <c r="G38" s="387"/>
      <c r="H38" s="387"/>
      <c r="I38" s="387"/>
      <c r="J38" s="387"/>
      <c r="K38" s="388"/>
      <c r="L38" s="389">
        <f>Schichtplanrechner!$P$23</f>
        <v>9.8000000000000007</v>
      </c>
      <c r="M38" s="390"/>
      <c r="N38" s="391"/>
      <c r="O38" s="301"/>
    </row>
    <row r="39" spans="3:87" ht="19.5" customHeight="1" x14ac:dyDescent="0.25">
      <c r="C39" s="386" t="s">
        <v>247</v>
      </c>
      <c r="D39" s="387"/>
      <c r="E39" s="387"/>
      <c r="F39" s="387"/>
      <c r="G39" s="387"/>
      <c r="H39" s="387"/>
      <c r="I39" s="387"/>
      <c r="J39" s="387"/>
      <c r="K39" s="388"/>
      <c r="L39" s="404">
        <f>Schichtplanrechner!$P$24</f>
        <v>0</v>
      </c>
      <c r="M39" s="405"/>
      <c r="N39" s="406"/>
      <c r="O39" s="301"/>
    </row>
    <row r="40" spans="3:87" ht="19.5" customHeight="1" x14ac:dyDescent="0.25">
      <c r="C40" s="386" t="s">
        <v>248</v>
      </c>
      <c r="D40" s="387"/>
      <c r="E40" s="387"/>
      <c r="F40" s="387"/>
      <c r="G40" s="387"/>
      <c r="H40" s="387"/>
      <c r="I40" s="387"/>
      <c r="J40" s="387"/>
      <c r="K40" s="388"/>
      <c r="L40" s="404">
        <f>Schichtplanrechner!$P$25</f>
        <v>0.5</v>
      </c>
      <c r="M40" s="405"/>
      <c r="N40" s="406"/>
      <c r="O40" s="301"/>
    </row>
    <row r="41" spans="3:87" ht="19.5" customHeight="1" x14ac:dyDescent="0.25">
      <c r="C41" s="386" t="s">
        <v>249</v>
      </c>
      <c r="D41" s="387"/>
      <c r="E41" s="387"/>
      <c r="F41" s="387"/>
      <c r="G41" s="387"/>
      <c r="H41" s="387"/>
      <c r="I41" s="387"/>
      <c r="J41" s="387"/>
      <c r="K41" s="388"/>
      <c r="L41" s="404">
        <f>Schichtplanrechner!$P$26</f>
        <v>0</v>
      </c>
      <c r="M41" s="405"/>
      <c r="N41" s="406"/>
    </row>
    <row r="42" spans="3:87" ht="19.5" customHeight="1" thickBot="1" x14ac:dyDescent="0.3">
      <c r="C42" s="398" t="s">
        <v>250</v>
      </c>
      <c r="D42" s="399"/>
      <c r="E42" s="399"/>
      <c r="F42" s="399"/>
      <c r="G42" s="399"/>
      <c r="H42" s="399"/>
      <c r="I42" s="399"/>
      <c r="J42" s="399"/>
      <c r="K42" s="400"/>
      <c r="L42" s="401">
        <f>Schichtplanrechner!$P$27</f>
        <v>1</v>
      </c>
      <c r="M42" s="402"/>
      <c r="N42" s="403"/>
    </row>
    <row r="43" spans="3:87" ht="19.5" customHeight="1" x14ac:dyDescent="0.25"/>
    <row r="44" spans="3:87" ht="19.5" customHeight="1" thickBot="1" x14ac:dyDescent="0.3">
      <c r="C44" s="245"/>
      <c r="D44" s="8"/>
      <c r="E44" s="8"/>
      <c r="F44" s="8"/>
      <c r="G44" s="8"/>
      <c r="H44" s="8"/>
      <c r="I44" s="8"/>
      <c r="M44" s="78"/>
      <c r="N44" s="78"/>
      <c r="O44" s="78"/>
      <c r="P44" s="78"/>
      <c r="Q44" s="78"/>
      <c r="R44" s="78"/>
      <c r="S44" s="78"/>
      <c r="T44" s="78"/>
      <c r="U44" s="78"/>
      <c r="V44" s="78"/>
      <c r="W44" s="78"/>
      <c r="X44" s="78"/>
    </row>
    <row r="45" spans="3:87" ht="19.5" customHeight="1" x14ac:dyDescent="0.25">
      <c r="C45" s="443" t="s">
        <v>244</v>
      </c>
      <c r="D45" s="444"/>
      <c r="E45" s="444"/>
      <c r="F45" s="444"/>
      <c r="G45" s="444"/>
      <c r="H45" s="444"/>
      <c r="I45" s="444"/>
      <c r="J45" s="444"/>
      <c r="K45" s="444"/>
      <c r="L45" s="445"/>
      <c r="M45" s="449">
        <f>I22</f>
        <v>12</v>
      </c>
      <c r="N45" s="450"/>
      <c r="O45" s="450"/>
      <c r="P45" s="450"/>
      <c r="Q45" s="450"/>
      <c r="R45" s="450"/>
      <c r="S45" s="450"/>
      <c r="T45" s="450"/>
      <c r="U45" s="450"/>
      <c r="V45" s="450"/>
      <c r="W45" s="450"/>
      <c r="X45" s="451"/>
    </row>
    <row r="46" spans="3:87" ht="19.5" customHeight="1" x14ac:dyDescent="0.25">
      <c r="C46" s="386" t="s">
        <v>251</v>
      </c>
      <c r="D46" s="387"/>
      <c r="E46" s="387"/>
      <c r="F46" s="387"/>
      <c r="G46" s="387"/>
      <c r="H46" s="387"/>
      <c r="I46" s="387"/>
      <c r="J46" s="387"/>
      <c r="K46" s="387"/>
      <c r="L46" s="388"/>
      <c r="M46" s="414">
        <f>I20</f>
        <v>40</v>
      </c>
      <c r="N46" s="415"/>
      <c r="O46" s="415"/>
      <c r="P46" s="415"/>
      <c r="Q46" s="415"/>
      <c r="R46" s="415"/>
      <c r="S46" s="415"/>
      <c r="T46" s="415"/>
      <c r="U46" s="415"/>
      <c r="V46" s="415"/>
      <c r="W46" s="415"/>
      <c r="X46" s="416"/>
    </row>
    <row r="47" spans="3:87" ht="19.5" customHeight="1" thickBot="1" x14ac:dyDescent="0.3">
      <c r="C47" s="417" t="s">
        <v>283</v>
      </c>
      <c r="D47" s="418"/>
      <c r="E47" s="418"/>
      <c r="F47" s="418"/>
      <c r="G47" s="418"/>
      <c r="H47" s="418"/>
      <c r="I47" s="418"/>
      <c r="J47" s="418"/>
      <c r="K47" s="418"/>
      <c r="L47" s="419"/>
      <c r="M47" s="446" t="s">
        <v>252</v>
      </c>
      <c r="N47" s="447"/>
      <c r="O47" s="447"/>
      <c r="P47" s="448"/>
      <c r="Q47" s="446" t="s">
        <v>32</v>
      </c>
      <c r="R47" s="447"/>
      <c r="S47" s="447"/>
      <c r="T47" s="448"/>
      <c r="U47" s="446" t="s">
        <v>33</v>
      </c>
      <c r="V47" s="447"/>
      <c r="W47" s="447"/>
      <c r="X47" s="448"/>
    </row>
    <row r="48" spans="3:87" ht="19.5" customHeight="1" thickBot="1" x14ac:dyDescent="0.3">
      <c r="C48" s="424"/>
      <c r="D48" s="425"/>
      <c r="E48" s="425"/>
      <c r="F48" s="425"/>
      <c r="G48" s="425"/>
      <c r="H48" s="425"/>
      <c r="I48" s="425"/>
      <c r="J48" s="425"/>
      <c r="K48" s="425"/>
      <c r="L48" s="426"/>
      <c r="M48" s="420" t="s">
        <v>253</v>
      </c>
      <c r="N48" s="421"/>
      <c r="O48" s="422" t="s">
        <v>254</v>
      </c>
      <c r="P48" s="423"/>
      <c r="Q48" s="420" t="s">
        <v>253</v>
      </c>
      <c r="R48" s="421"/>
      <c r="S48" s="422" t="s">
        <v>254</v>
      </c>
      <c r="T48" s="423"/>
      <c r="U48" s="420" t="s">
        <v>253</v>
      </c>
      <c r="V48" s="421"/>
      <c r="W48" s="422" t="s">
        <v>254</v>
      </c>
      <c r="X48" s="423"/>
    </row>
    <row r="49" spans="3:30" ht="19.5" customHeight="1" x14ac:dyDescent="0.25">
      <c r="C49" s="427" t="s">
        <v>0</v>
      </c>
      <c r="D49" s="428"/>
      <c r="E49" s="428"/>
      <c r="F49" s="428"/>
      <c r="G49" s="428"/>
      <c r="H49" s="428"/>
      <c r="I49" s="428"/>
      <c r="J49" s="428"/>
      <c r="K49" s="428"/>
      <c r="L49" s="429"/>
      <c r="M49" s="410">
        <v>25</v>
      </c>
      <c r="N49" s="411"/>
      <c r="O49" s="412">
        <v>8</v>
      </c>
      <c r="P49" s="413"/>
      <c r="Q49" s="410">
        <v>5</v>
      </c>
      <c r="R49" s="411"/>
      <c r="S49" s="412">
        <v>8</v>
      </c>
      <c r="T49" s="413"/>
      <c r="U49" s="410">
        <v>0</v>
      </c>
      <c r="V49" s="411"/>
      <c r="W49" s="412">
        <v>0</v>
      </c>
      <c r="X49" s="413"/>
    </row>
    <row r="50" spans="3:30" ht="19.5" customHeight="1" thickBot="1" x14ac:dyDescent="0.3">
      <c r="C50" s="398" t="s">
        <v>1</v>
      </c>
      <c r="D50" s="399"/>
      <c r="E50" s="399"/>
      <c r="F50" s="399"/>
      <c r="G50" s="399"/>
      <c r="H50" s="399"/>
      <c r="I50" s="399"/>
      <c r="J50" s="399"/>
      <c r="K50" s="399"/>
      <c r="L50" s="400"/>
      <c r="M50" s="464">
        <v>30</v>
      </c>
      <c r="N50" s="465"/>
      <c r="O50" s="462">
        <v>8</v>
      </c>
      <c r="P50" s="463"/>
      <c r="Q50" s="464">
        <v>0</v>
      </c>
      <c r="R50" s="465"/>
      <c r="S50" s="462">
        <v>0</v>
      </c>
      <c r="T50" s="463"/>
      <c r="U50" s="464">
        <v>0</v>
      </c>
      <c r="V50" s="465"/>
      <c r="W50" s="462">
        <v>0</v>
      </c>
      <c r="X50" s="463"/>
    </row>
    <row r="51" spans="3:30" ht="19.5" customHeight="1" thickBot="1" x14ac:dyDescent="0.3">
      <c r="C51" s="438" t="s">
        <v>275</v>
      </c>
      <c r="D51" s="439"/>
      <c r="E51" s="439"/>
      <c r="F51" s="439"/>
      <c r="G51" s="439"/>
      <c r="H51" s="439"/>
      <c r="I51" s="439"/>
      <c r="J51" s="439"/>
      <c r="K51" s="439"/>
      <c r="L51" s="440"/>
      <c r="M51" s="441">
        <f>SUM(M49:N50)</f>
        <v>55</v>
      </c>
      <c r="N51" s="442"/>
      <c r="O51" s="432">
        <f>SUM(O49:P50)</f>
        <v>16</v>
      </c>
      <c r="P51" s="466"/>
      <c r="Q51" s="441">
        <f>SUM(Q49:R50)</f>
        <v>5</v>
      </c>
      <c r="R51" s="442"/>
      <c r="S51" s="432">
        <f>SUM(S49:T50)</f>
        <v>8</v>
      </c>
      <c r="T51" s="466"/>
      <c r="U51" s="441">
        <f>SUM(U49:V50)</f>
        <v>0</v>
      </c>
      <c r="V51" s="442"/>
      <c r="W51" s="432">
        <f>SUM(W49:X50)</f>
        <v>0</v>
      </c>
      <c r="X51" s="466"/>
    </row>
    <row r="53" spans="3:30"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row>
    <row r="54" spans="3:30"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row>
    <row r="55" spans="3:30"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row>
    <row r="56" spans="3:30"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row>
    <row r="57" spans="3:30"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row>
    <row r="58" spans="3:30"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row>
    <row r="59" spans="3:30"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row>
    <row r="60" spans="3:30" x14ac:dyDescent="0.25">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row>
    <row r="61" spans="3:30" x14ac:dyDescent="0.25">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row>
    <row r="62" spans="3:30" x14ac:dyDescent="0.25">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row>
    <row r="63" spans="3:30" x14ac:dyDescent="0.25">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row>
    <row r="64" spans="3:30" x14ac:dyDescent="0.25">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row>
    <row r="65" spans="3:30" x14ac:dyDescent="0.25">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row>
    <row r="66" spans="3:30" x14ac:dyDescent="0.25">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row>
    <row r="67" spans="3:30" x14ac:dyDescent="0.25">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c r="AA67" s="333"/>
      <c r="AB67" s="333"/>
      <c r="AC67" s="333"/>
      <c r="AD67" s="333"/>
    </row>
    <row r="68" spans="3:30" x14ac:dyDescent="0.25">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row>
    <row r="69" spans="3:30" x14ac:dyDescent="0.25">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row>
    <row r="70" spans="3:30" x14ac:dyDescent="0.25">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row>
    <row r="71" spans="3:30" x14ac:dyDescent="0.25">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row>
    <row r="72" spans="3:30" x14ac:dyDescent="0.25">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row>
    <row r="73" spans="3:30" x14ac:dyDescent="0.25">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row>
    <row r="74" spans="3:30" x14ac:dyDescent="0.25">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row>
    <row r="75" spans="3:30" x14ac:dyDescent="0.25">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row>
    <row r="76" spans="3:30" x14ac:dyDescent="0.25">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3"/>
    </row>
  </sheetData>
  <customSheetViews>
    <customSheetView guid="{585B02F6-D04E-40B0-9C3D-EA9FC2F8BE0E}" scale="85" showGridLines="0" topLeftCell="A33">
      <selection activeCell="D62" sqref="D62"/>
      <pageMargins left="0.7" right="0.7" top="0.78740157499999996" bottom="0.78740157499999996" header="0.3" footer="0.3"/>
      <pageSetup paperSize="9" orientation="portrait" r:id="rId1"/>
    </customSheetView>
    <customSheetView guid="{A3C78327-8DE4-4FA3-9639-BE4895212F26}" scale="85" showGridLines="0" topLeftCell="A33">
      <selection activeCell="D62" sqref="D62"/>
      <pageMargins left="0.7" right="0.7" top="0.78740157499999996" bottom="0.78740157499999996" header="0.3" footer="0.3"/>
      <pageSetup paperSize="9" orientation="portrait" r:id="rId2"/>
    </customSheetView>
  </customSheetViews>
  <mergeCells count="102">
    <mergeCell ref="C51:L51"/>
    <mergeCell ref="C50:L50"/>
    <mergeCell ref="C49:L49"/>
    <mergeCell ref="C48:L48"/>
    <mergeCell ref="M47:P47"/>
    <mergeCell ref="M46:X46"/>
    <mergeCell ref="M51:N51"/>
    <mergeCell ref="W51:X51"/>
    <mergeCell ref="U51:V51"/>
    <mergeCell ref="S51:T51"/>
    <mergeCell ref="Q51:R51"/>
    <mergeCell ref="O51:P51"/>
    <mergeCell ref="W49:X49"/>
    <mergeCell ref="W50:X50"/>
    <mergeCell ref="U50:V50"/>
    <mergeCell ref="U49:V49"/>
    <mergeCell ref="S50:T50"/>
    <mergeCell ref="C47:L47"/>
    <mergeCell ref="U47:X47"/>
    <mergeCell ref="Q47:T47"/>
    <mergeCell ref="C46:L46"/>
    <mergeCell ref="Q50:R50"/>
    <mergeCell ref="S49:T49"/>
    <mergeCell ref="Q49:R49"/>
    <mergeCell ref="C45:L45"/>
    <mergeCell ref="M48:N48"/>
    <mergeCell ref="M49:N49"/>
    <mergeCell ref="C40:K40"/>
    <mergeCell ref="L42:N42"/>
    <mergeCell ref="L41:N41"/>
    <mergeCell ref="L40:N40"/>
    <mergeCell ref="C42:K42"/>
    <mergeCell ref="C41:K41"/>
    <mergeCell ref="O50:P50"/>
    <mergeCell ref="M50:N50"/>
    <mergeCell ref="O49:P49"/>
    <mergeCell ref="AO35:AX35"/>
    <mergeCell ref="AY35:BH35"/>
    <mergeCell ref="AO33:AX33"/>
    <mergeCell ref="AY33:BH33"/>
    <mergeCell ref="M45:X45"/>
    <mergeCell ref="W48:X48"/>
    <mergeCell ref="U48:V48"/>
    <mergeCell ref="S48:T48"/>
    <mergeCell ref="Q48:R48"/>
    <mergeCell ref="O48:P48"/>
    <mergeCell ref="C38:K38"/>
    <mergeCell ref="L38:N38"/>
    <mergeCell ref="AO34:AX34"/>
    <mergeCell ref="AY34:BH34"/>
    <mergeCell ref="D30:I33"/>
    <mergeCell ref="AY30:BH30"/>
    <mergeCell ref="AO31:AX31"/>
    <mergeCell ref="AY31:BH31"/>
    <mergeCell ref="C36:K36"/>
    <mergeCell ref="L36:N36"/>
    <mergeCell ref="AO32:AX32"/>
    <mergeCell ref="AY32:BH32"/>
    <mergeCell ref="AO30:AX30"/>
    <mergeCell ref="AO28:AX28"/>
    <mergeCell ref="AY28:BH28"/>
    <mergeCell ref="AO29:AX29"/>
    <mergeCell ref="AY29:BH29"/>
    <mergeCell ref="AY25:BH25"/>
    <mergeCell ref="D26:I26"/>
    <mergeCell ref="AO26:AX26"/>
    <mergeCell ref="AY26:BH26"/>
    <mergeCell ref="AO25:AX25"/>
    <mergeCell ref="AO27:AX27"/>
    <mergeCell ref="J24:P24"/>
    <mergeCell ref="AO24:AX24"/>
    <mergeCell ref="AY24:BH24"/>
    <mergeCell ref="AY20:BH20"/>
    <mergeCell ref="AO21:AX21"/>
    <mergeCell ref="AY21:BH21"/>
    <mergeCell ref="AO22:AX22"/>
    <mergeCell ref="AY22:BH22"/>
    <mergeCell ref="AY27:BH27"/>
    <mergeCell ref="C39:K39"/>
    <mergeCell ref="L39:N39"/>
    <mergeCell ref="D27:I29"/>
    <mergeCell ref="K28:P29"/>
    <mergeCell ref="CB3:CH3"/>
    <mergeCell ref="BG3:BM3"/>
    <mergeCell ref="BN3:BT3"/>
    <mergeCell ref="BU3:CA3"/>
    <mergeCell ref="AS3:AY3"/>
    <mergeCell ref="AZ3:BF3"/>
    <mergeCell ref="K26:P27"/>
    <mergeCell ref="C37:K37"/>
    <mergeCell ref="L37:N37"/>
    <mergeCell ref="AE3:AK3"/>
    <mergeCell ref="AL3:AR3"/>
    <mergeCell ref="C3:I3"/>
    <mergeCell ref="J3:P3"/>
    <mergeCell ref="Q3:W3"/>
    <mergeCell ref="X3:AD3"/>
    <mergeCell ref="C20:H20"/>
    <mergeCell ref="AO20:AX20"/>
    <mergeCell ref="AO23:AX23"/>
    <mergeCell ref="AY23:BH23"/>
    <mergeCell ref="C24:I24"/>
  </mergeCells>
  <pageMargins left="0.7" right="0.7" top="0.78740157499999996" bottom="0.78740157499999996"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65"/>
  <sheetViews>
    <sheetView showGridLines="0" topLeftCell="B1" zoomScale="85" zoomScaleNormal="85" workbookViewId="0">
      <selection activeCell="AR6" sqref="AR6"/>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1" ht="36" customHeight="1" x14ac:dyDescent="0.35">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row>
    <row r="2" spans="2:61" ht="21" customHeight="1" thickBot="1" x14ac:dyDescent="0.4">
      <c r="C2" s="51" t="s">
        <v>111</v>
      </c>
      <c r="AB2" s="27"/>
      <c r="AC2" s="27"/>
      <c r="AD2" s="27"/>
      <c r="AE2" s="334"/>
      <c r="AF2" s="334"/>
      <c r="AG2" s="334"/>
      <c r="AH2" s="334"/>
      <c r="AI2" s="334"/>
      <c r="AJ2" s="334"/>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row>
    <row r="3" spans="2:61" ht="15.75" thickBot="1" x14ac:dyDescent="0.3">
      <c r="B3" s="26"/>
      <c r="C3" s="366" t="s">
        <v>96</v>
      </c>
      <c r="D3" s="367"/>
      <c r="E3" s="367"/>
      <c r="F3" s="367"/>
      <c r="G3" s="367"/>
      <c r="H3" s="367"/>
      <c r="I3" s="367"/>
      <c r="J3" s="366" t="s">
        <v>95</v>
      </c>
      <c r="K3" s="367"/>
      <c r="L3" s="367"/>
      <c r="M3" s="367"/>
      <c r="N3" s="367"/>
      <c r="O3" s="367"/>
      <c r="P3" s="368"/>
      <c r="Q3" s="367" t="s">
        <v>98</v>
      </c>
      <c r="R3" s="367"/>
      <c r="S3" s="367"/>
      <c r="T3" s="367"/>
      <c r="U3" s="367"/>
      <c r="V3" s="367"/>
      <c r="W3" s="368"/>
      <c r="X3" s="27"/>
      <c r="Y3" s="50" t="s">
        <v>94</v>
      </c>
      <c r="Z3" s="50" t="s">
        <v>94</v>
      </c>
      <c r="AA3" s="327"/>
      <c r="AB3" s="273"/>
      <c r="AC3" s="273"/>
      <c r="AD3" s="273"/>
      <c r="AE3" s="361"/>
      <c r="AF3" s="361"/>
      <c r="AG3" s="361"/>
      <c r="AH3" s="361"/>
      <c r="AI3" s="361"/>
      <c r="AJ3" s="361"/>
      <c r="AK3" s="361"/>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row>
    <row r="4" spans="2:61" ht="15" thickBot="1" x14ac:dyDescent="0.4">
      <c r="B4" s="26"/>
      <c r="C4" s="49" t="s">
        <v>27</v>
      </c>
      <c r="D4" s="48" t="s">
        <v>28</v>
      </c>
      <c r="E4" s="48" t="s">
        <v>29</v>
      </c>
      <c r="F4" s="48" t="s">
        <v>30</v>
      </c>
      <c r="G4" s="48" t="s">
        <v>31</v>
      </c>
      <c r="H4" s="48" t="s">
        <v>32</v>
      </c>
      <c r="I4" s="48" t="s">
        <v>33</v>
      </c>
      <c r="J4" s="49" t="s">
        <v>27</v>
      </c>
      <c r="K4" s="48" t="s">
        <v>28</v>
      </c>
      <c r="L4" s="48" t="s">
        <v>29</v>
      </c>
      <c r="M4" s="48" t="s">
        <v>30</v>
      </c>
      <c r="N4" s="48" t="s">
        <v>31</v>
      </c>
      <c r="O4" s="48" t="s">
        <v>32</v>
      </c>
      <c r="P4" s="47" t="s">
        <v>33</v>
      </c>
      <c r="Q4" s="48" t="s">
        <v>27</v>
      </c>
      <c r="R4" s="48" t="s">
        <v>28</v>
      </c>
      <c r="S4" s="48" t="s">
        <v>29</v>
      </c>
      <c r="T4" s="48" t="s">
        <v>30</v>
      </c>
      <c r="U4" s="48" t="s">
        <v>31</v>
      </c>
      <c r="V4" s="48" t="s">
        <v>32</v>
      </c>
      <c r="W4" s="47" t="s">
        <v>33</v>
      </c>
      <c r="X4" s="27"/>
      <c r="Y4" s="46" t="s">
        <v>34</v>
      </c>
      <c r="Z4" s="45" t="s">
        <v>35</v>
      </c>
      <c r="AA4" s="319"/>
      <c r="AB4" s="273"/>
      <c r="AC4" s="273"/>
      <c r="AD4" s="273"/>
      <c r="AE4" s="335"/>
      <c r="AF4" s="335"/>
      <c r="AG4" s="335"/>
      <c r="AH4" s="335"/>
      <c r="AI4" s="335"/>
      <c r="AJ4" s="335"/>
      <c r="AK4" s="335"/>
      <c r="AL4" s="334"/>
      <c r="AM4" s="337"/>
      <c r="AN4" s="337"/>
      <c r="AO4" s="337"/>
      <c r="AP4" s="336"/>
      <c r="AQ4" s="333"/>
      <c r="AR4" s="333"/>
      <c r="AS4" s="333"/>
      <c r="AT4" s="333"/>
      <c r="AU4" s="333"/>
      <c r="AV4" s="333"/>
      <c r="AW4" s="333"/>
      <c r="AX4" s="333"/>
      <c r="AY4" s="333"/>
      <c r="AZ4" s="333"/>
      <c r="BA4" s="333"/>
      <c r="BB4" s="333"/>
      <c r="BC4" s="333"/>
      <c r="BD4" s="333"/>
      <c r="BE4" s="333"/>
      <c r="BF4" s="333"/>
      <c r="BG4" s="333"/>
      <c r="BH4" s="333"/>
      <c r="BI4" s="333"/>
    </row>
    <row r="5" spans="2:61" ht="14.45" thickBot="1" x14ac:dyDescent="0.4">
      <c r="B5" s="298" t="s">
        <v>37</v>
      </c>
      <c r="C5" s="43" t="s">
        <v>34</v>
      </c>
      <c r="D5" s="42" t="s">
        <v>34</v>
      </c>
      <c r="E5" s="42" t="s">
        <v>34</v>
      </c>
      <c r="F5" s="42" t="s">
        <v>34</v>
      </c>
      <c r="G5" s="38"/>
      <c r="H5" s="38"/>
      <c r="I5" s="41"/>
      <c r="J5" s="40" t="s">
        <v>35</v>
      </c>
      <c r="K5" s="39" t="s">
        <v>35</v>
      </c>
      <c r="L5" s="38"/>
      <c r="M5" s="38"/>
      <c r="N5" s="42" t="s">
        <v>34</v>
      </c>
      <c r="O5" s="42" t="s">
        <v>34</v>
      </c>
      <c r="P5" s="88" t="s">
        <v>34</v>
      </c>
      <c r="Q5" s="87"/>
      <c r="R5" s="38"/>
      <c r="S5" s="39" t="s">
        <v>35</v>
      </c>
      <c r="T5" s="39" t="s">
        <v>35</v>
      </c>
      <c r="U5" s="39" t="s">
        <v>35</v>
      </c>
      <c r="V5" s="62"/>
      <c r="W5" s="61"/>
      <c r="X5" s="27"/>
      <c r="Y5" s="26">
        <f>COUNTIF($C5:$W5,"F")</f>
        <v>7</v>
      </c>
      <c r="Z5" s="26">
        <f>COUNTIF($C5:$W5,"S")</f>
        <v>5</v>
      </c>
      <c r="AA5" s="328"/>
      <c r="AB5" s="308"/>
      <c r="AC5" s="127"/>
      <c r="AD5" s="127"/>
      <c r="AE5" s="335"/>
      <c r="AF5" s="335"/>
      <c r="AG5" s="335"/>
      <c r="AH5" s="335"/>
      <c r="AI5" s="335"/>
      <c r="AJ5" s="335"/>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row>
    <row r="6" spans="2:61" ht="14.45" thickBot="1" x14ac:dyDescent="0.4">
      <c r="B6" s="298" t="s">
        <v>38</v>
      </c>
      <c r="C6" s="69" t="s">
        <v>35</v>
      </c>
      <c r="D6" s="45" t="s">
        <v>35</v>
      </c>
      <c r="E6" s="56"/>
      <c r="F6" s="56"/>
      <c r="G6" s="46" t="s">
        <v>34</v>
      </c>
      <c r="H6" s="46" t="s">
        <v>34</v>
      </c>
      <c r="I6" s="86" t="s">
        <v>34</v>
      </c>
      <c r="J6" s="85"/>
      <c r="K6" s="56"/>
      <c r="L6" s="45" t="s">
        <v>35</v>
      </c>
      <c r="M6" s="45" t="s">
        <v>35</v>
      </c>
      <c r="N6" s="45" t="s">
        <v>35</v>
      </c>
      <c r="O6" s="59"/>
      <c r="P6" s="68"/>
      <c r="Q6" s="67" t="s">
        <v>34</v>
      </c>
      <c r="R6" s="46" t="s">
        <v>34</v>
      </c>
      <c r="S6" s="46" t="s">
        <v>34</v>
      </c>
      <c r="T6" s="46" t="s">
        <v>34</v>
      </c>
      <c r="U6" s="56"/>
      <c r="V6" s="56"/>
      <c r="W6" s="55"/>
      <c r="X6" s="27"/>
      <c r="Y6" s="26">
        <f>COUNTIF($C6:$W6,"F")</f>
        <v>7</v>
      </c>
      <c r="Z6" s="26">
        <f>COUNTIF($C6:$W6,"S")</f>
        <v>5</v>
      </c>
      <c r="AA6" s="328"/>
      <c r="AB6" s="308"/>
      <c r="AC6" s="127"/>
      <c r="AD6" s="127"/>
      <c r="AE6" s="335"/>
      <c r="AF6" s="335"/>
      <c r="AG6" s="335"/>
      <c r="AH6" s="335"/>
      <c r="AI6" s="335"/>
      <c r="AJ6" s="335"/>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row>
    <row r="7" spans="2:61" ht="14.45" thickBot="1" x14ac:dyDescent="0.4">
      <c r="B7" s="298" t="s">
        <v>39</v>
      </c>
      <c r="C7" s="84"/>
      <c r="D7" s="33"/>
      <c r="E7" s="34" t="s">
        <v>35</v>
      </c>
      <c r="F7" s="34" t="s">
        <v>35</v>
      </c>
      <c r="G7" s="34" t="s">
        <v>35</v>
      </c>
      <c r="H7" s="29"/>
      <c r="I7" s="65"/>
      <c r="J7" s="31" t="s">
        <v>34</v>
      </c>
      <c r="K7" s="30" t="s">
        <v>34</v>
      </c>
      <c r="L7" s="30" t="s">
        <v>34</v>
      </c>
      <c r="M7" s="30" t="s">
        <v>34</v>
      </c>
      <c r="N7" s="33"/>
      <c r="O7" s="33"/>
      <c r="P7" s="53"/>
      <c r="Q7" s="83" t="s">
        <v>35</v>
      </c>
      <c r="R7" s="34" t="s">
        <v>35</v>
      </c>
      <c r="S7" s="33"/>
      <c r="T7" s="33"/>
      <c r="U7" s="30" t="s">
        <v>34</v>
      </c>
      <c r="V7" s="30" t="s">
        <v>34</v>
      </c>
      <c r="W7" s="82" t="s">
        <v>34</v>
      </c>
      <c r="X7" s="308"/>
      <c r="Y7" s="26">
        <f>COUNTIF($C7:$W7,"F")</f>
        <v>7</v>
      </c>
      <c r="Z7" s="26">
        <f>COUNTIF($C7:$W7,"S")</f>
        <v>5</v>
      </c>
      <c r="AA7" s="328"/>
      <c r="AB7" s="127"/>
      <c r="AC7" s="308"/>
      <c r="AD7" s="308"/>
      <c r="AE7" s="335"/>
      <c r="AF7" s="335"/>
      <c r="AG7" s="335"/>
      <c r="AH7" s="335"/>
      <c r="AI7" s="335"/>
      <c r="AJ7" s="335"/>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c r="BI7" s="333"/>
    </row>
    <row r="8" spans="2:61" s="78" customFormat="1" ht="14.1" x14ac:dyDescent="0.35">
      <c r="B8" s="308"/>
      <c r="C8" s="127"/>
      <c r="D8" s="127"/>
      <c r="E8" s="308"/>
      <c r="F8" s="127"/>
      <c r="G8" s="308"/>
      <c r="H8" s="308"/>
      <c r="I8" s="308"/>
      <c r="J8" s="308"/>
      <c r="K8" s="127"/>
      <c r="L8" s="127"/>
      <c r="M8" s="308"/>
      <c r="N8" s="127"/>
      <c r="O8" s="308"/>
      <c r="P8" s="308"/>
      <c r="Q8" s="127"/>
      <c r="R8" s="127"/>
      <c r="S8" s="127"/>
      <c r="T8" s="127"/>
      <c r="U8" s="308"/>
      <c r="V8" s="127"/>
      <c r="W8" s="308"/>
      <c r="X8" s="308"/>
      <c r="Y8" s="127"/>
      <c r="Z8" s="127"/>
      <c r="AA8" s="127"/>
      <c r="AB8" s="127"/>
      <c r="AC8" s="127"/>
      <c r="AD8" s="127"/>
      <c r="AE8" s="335"/>
      <c r="AF8" s="335"/>
      <c r="AG8" s="335"/>
      <c r="AH8" s="335"/>
      <c r="AI8" s="335"/>
      <c r="AJ8" s="335"/>
      <c r="AK8" s="335"/>
      <c r="AL8" s="339"/>
      <c r="AM8" s="336"/>
      <c r="AN8" s="336"/>
      <c r="AO8" s="336"/>
      <c r="AP8" s="333"/>
      <c r="AQ8" s="339"/>
      <c r="AR8" s="339"/>
      <c r="AS8" s="339"/>
      <c r="AT8" s="339"/>
      <c r="AU8" s="339"/>
      <c r="AV8" s="339"/>
      <c r="AW8" s="339"/>
      <c r="AX8" s="339"/>
      <c r="AY8" s="339"/>
      <c r="AZ8" s="339"/>
      <c r="BA8" s="339"/>
      <c r="BB8" s="339"/>
      <c r="BC8" s="339"/>
      <c r="BD8" s="339"/>
      <c r="BE8" s="339"/>
      <c r="BF8" s="339"/>
      <c r="BG8" s="339"/>
      <c r="BH8" s="339"/>
      <c r="BI8" s="339"/>
    </row>
    <row r="9" spans="2:61" ht="19.5" customHeight="1" x14ac:dyDescent="0.25">
      <c r="B9" s="308"/>
      <c r="C9" s="272" t="s">
        <v>282</v>
      </c>
      <c r="D9" s="127"/>
      <c r="E9" s="127"/>
      <c r="F9" s="127"/>
      <c r="G9" s="127"/>
      <c r="H9" s="308"/>
      <c r="I9" s="308"/>
      <c r="J9" s="127"/>
      <c r="K9" s="127"/>
      <c r="L9" s="127"/>
      <c r="M9" s="127"/>
      <c r="N9" s="127"/>
      <c r="O9" s="127"/>
      <c r="P9" s="127"/>
      <c r="Q9" s="308"/>
      <c r="R9" s="308"/>
      <c r="S9" s="308"/>
      <c r="T9" s="308"/>
      <c r="U9" s="308"/>
      <c r="V9" s="127"/>
      <c r="W9" s="127"/>
      <c r="X9" s="308"/>
      <c r="Y9" s="26"/>
      <c r="Z9" s="26"/>
      <c r="AA9" s="26"/>
      <c r="AB9" s="27"/>
      <c r="AE9" s="245" t="s">
        <v>276</v>
      </c>
      <c r="AF9" s="296"/>
      <c r="AG9" s="296"/>
      <c r="AH9" s="296"/>
      <c r="AI9" s="296"/>
      <c r="AJ9" s="296"/>
      <c r="AK9" s="296"/>
    </row>
    <row r="10" spans="2:61" s="78" customFormat="1" ht="15.75" customHeight="1" thickBot="1" x14ac:dyDescent="0.4">
      <c r="B10" s="308"/>
      <c r="C10" s="127"/>
      <c r="D10" s="127"/>
      <c r="E10" s="308"/>
      <c r="F10" s="127"/>
      <c r="G10" s="308"/>
      <c r="H10" s="308"/>
      <c r="I10" s="308"/>
      <c r="J10" s="308"/>
      <c r="K10" s="127"/>
      <c r="L10" s="127"/>
      <c r="M10" s="308"/>
      <c r="N10" s="127"/>
      <c r="O10" s="308"/>
      <c r="P10" s="308"/>
      <c r="Q10" s="127"/>
      <c r="R10" s="127"/>
      <c r="S10" s="127"/>
      <c r="T10" s="127"/>
      <c r="U10" s="308"/>
      <c r="V10" s="127"/>
      <c r="W10" s="308"/>
      <c r="X10" s="308"/>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1" s="78" customFormat="1" ht="19.5" customHeight="1" x14ac:dyDescent="0.35">
      <c r="B11" s="308"/>
      <c r="C11" s="362" t="s">
        <v>242</v>
      </c>
      <c r="D11" s="362"/>
      <c r="E11" s="362"/>
      <c r="F11" s="362"/>
      <c r="G11" s="362"/>
      <c r="H11" s="362"/>
      <c r="I11" s="308">
        <v>32</v>
      </c>
      <c r="J11" s="308"/>
      <c r="K11" s="127"/>
      <c r="L11" s="127"/>
      <c r="M11" s="308"/>
      <c r="N11" s="127"/>
      <c r="O11" s="308"/>
      <c r="P11" s="308"/>
      <c r="Q11" s="127"/>
      <c r="R11" s="127"/>
      <c r="S11" s="127"/>
      <c r="T11" s="127"/>
      <c r="U11" s="308"/>
      <c r="V11" s="127"/>
      <c r="W11" s="308"/>
      <c r="X11" s="308"/>
      <c r="Y11" s="127"/>
      <c r="Z11" s="127"/>
      <c r="AA11" s="127"/>
      <c r="AB11" s="127"/>
      <c r="AC11" s="127"/>
      <c r="AD11" s="127"/>
      <c r="AE11" s="274" t="s">
        <v>255</v>
      </c>
      <c r="AF11" s="275"/>
      <c r="AG11" s="275"/>
      <c r="AH11" s="275"/>
      <c r="AI11" s="275"/>
      <c r="AJ11" s="275"/>
      <c r="AK11" s="275"/>
      <c r="AL11" s="275"/>
      <c r="AM11" s="275"/>
      <c r="AN11" s="276"/>
      <c r="AO11" s="363">
        <f>$L25*$L27*$M35</f>
        <v>9094.4000000000015</v>
      </c>
      <c r="AP11" s="364"/>
      <c r="AQ11" s="364"/>
      <c r="AR11" s="364"/>
      <c r="AS11" s="364"/>
      <c r="AT11" s="364"/>
      <c r="AU11" s="364"/>
      <c r="AV11" s="364"/>
      <c r="AW11" s="364"/>
      <c r="AX11" s="365"/>
      <c r="AY11" s="363">
        <f>$L26*$L27*$M35</f>
        <v>12230.400000000001</v>
      </c>
      <c r="AZ11" s="364"/>
      <c r="BA11" s="364"/>
      <c r="BB11" s="364"/>
      <c r="BC11" s="364"/>
      <c r="BD11" s="364"/>
      <c r="BE11" s="364"/>
      <c r="BF11" s="364"/>
      <c r="BG11" s="364"/>
      <c r="BH11" s="365"/>
    </row>
    <row r="12" spans="2:61" ht="19.5" customHeight="1" x14ac:dyDescent="0.25">
      <c r="C12" s="307" t="s">
        <v>243</v>
      </c>
      <c r="I12" s="26">
        <v>2</v>
      </c>
      <c r="AE12" s="277" t="s">
        <v>256</v>
      </c>
      <c r="AF12" s="278"/>
      <c r="AG12" s="278"/>
      <c r="AH12" s="278"/>
      <c r="AI12" s="278"/>
      <c r="AJ12" s="278"/>
      <c r="AK12" s="278"/>
      <c r="AL12" s="278"/>
      <c r="AM12" s="278"/>
      <c r="AN12" s="279"/>
      <c r="AO12" s="372">
        <f>$L27*$L28</f>
        <v>0</v>
      </c>
      <c r="AP12" s="373"/>
      <c r="AQ12" s="373"/>
      <c r="AR12" s="373"/>
      <c r="AS12" s="373"/>
      <c r="AT12" s="373"/>
      <c r="AU12" s="373"/>
      <c r="AV12" s="373"/>
      <c r="AW12" s="373"/>
      <c r="AX12" s="374"/>
      <c r="AY12" s="372">
        <f>$L27*$L28</f>
        <v>0</v>
      </c>
      <c r="AZ12" s="373"/>
      <c r="BA12" s="373"/>
      <c r="BB12" s="373"/>
      <c r="BC12" s="373"/>
      <c r="BD12" s="373"/>
      <c r="BE12" s="373"/>
      <c r="BF12" s="373"/>
      <c r="BG12" s="373"/>
      <c r="BH12" s="374"/>
    </row>
    <row r="13" spans="2:61" ht="19.5" customHeight="1" x14ac:dyDescent="0.25">
      <c r="C13" s="307" t="s">
        <v>244</v>
      </c>
      <c r="I13" s="26">
        <v>3</v>
      </c>
      <c r="AE13" s="277" t="s">
        <v>257</v>
      </c>
      <c r="AF13" s="278"/>
      <c r="AG13" s="278"/>
      <c r="AH13" s="278"/>
      <c r="AI13" s="278"/>
      <c r="AJ13" s="278"/>
      <c r="AK13" s="278"/>
      <c r="AL13" s="278"/>
      <c r="AM13" s="278"/>
      <c r="AN13" s="279"/>
      <c r="AO13" s="375">
        <f>$M39+$Q39+$U39</f>
        <v>5</v>
      </c>
      <c r="AP13" s="376"/>
      <c r="AQ13" s="376"/>
      <c r="AR13" s="376"/>
      <c r="AS13" s="376"/>
      <c r="AT13" s="376"/>
      <c r="AU13" s="376"/>
      <c r="AV13" s="376"/>
      <c r="AW13" s="376"/>
      <c r="AX13" s="377"/>
      <c r="AY13" s="375">
        <f>$M39+$Q39+$U39</f>
        <v>5</v>
      </c>
      <c r="AZ13" s="376"/>
      <c r="BA13" s="376"/>
      <c r="BB13" s="376"/>
      <c r="BC13" s="376"/>
      <c r="BD13" s="376"/>
      <c r="BE13" s="376"/>
      <c r="BF13" s="376"/>
      <c r="BG13" s="376"/>
      <c r="BH13" s="377"/>
    </row>
    <row r="14" spans="2:61" ht="19.5" customHeight="1" thickBot="1" x14ac:dyDescent="0.3">
      <c r="C14" s="125"/>
      <c r="AE14" s="280" t="s">
        <v>258</v>
      </c>
      <c r="AF14" s="281"/>
      <c r="AG14" s="281"/>
      <c r="AH14" s="281"/>
      <c r="AI14" s="281"/>
      <c r="AJ14" s="281"/>
      <c r="AK14" s="281"/>
      <c r="AL14" s="281"/>
      <c r="AM14" s="281"/>
      <c r="AN14" s="282"/>
      <c r="AO14" s="378">
        <f>$M39*$O39+$Q39*$S39+$U39*$W39</f>
        <v>40</v>
      </c>
      <c r="AP14" s="379"/>
      <c r="AQ14" s="379"/>
      <c r="AR14" s="379"/>
      <c r="AS14" s="379"/>
      <c r="AT14" s="379"/>
      <c r="AU14" s="379"/>
      <c r="AV14" s="379"/>
      <c r="AW14" s="379"/>
      <c r="AX14" s="380"/>
      <c r="AY14" s="378">
        <f>$M39*$O39+$Q39*$S39+$U39*$W39</f>
        <v>40</v>
      </c>
      <c r="AZ14" s="379"/>
      <c r="BA14" s="379"/>
      <c r="BB14" s="379"/>
      <c r="BC14" s="379"/>
      <c r="BD14" s="379"/>
      <c r="BE14" s="379"/>
      <c r="BF14" s="379"/>
      <c r="BG14" s="379"/>
      <c r="BH14" s="380"/>
    </row>
    <row r="15" spans="2:61"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IF($M$35="",0,(($L$25/$M$34*($M39*$O39+$Q39*$S39+$U39*$W39))*AO12))</f>
        <v>0</v>
      </c>
      <c r="AP15" s="370"/>
      <c r="AQ15" s="370"/>
      <c r="AR15" s="370"/>
      <c r="AS15" s="370"/>
      <c r="AT15" s="370"/>
      <c r="AU15" s="370"/>
      <c r="AV15" s="370"/>
      <c r="AW15" s="370"/>
      <c r="AX15" s="371"/>
      <c r="AY15" s="369">
        <f>IF($M$35="",0,(($L$26/$M$34*($M39*$O39+$Q39*$S39+$U39*$W39))*AY12))</f>
        <v>0</v>
      </c>
      <c r="AZ15" s="370"/>
      <c r="BA15" s="370"/>
      <c r="BB15" s="370"/>
      <c r="BC15" s="370"/>
      <c r="BD15" s="370"/>
      <c r="BE15" s="370"/>
      <c r="BF15" s="370"/>
      <c r="BG15" s="370"/>
      <c r="BH15" s="371"/>
    </row>
    <row r="16" spans="2:61" ht="19.5" customHeight="1" x14ac:dyDescent="0.25">
      <c r="D16" s="230"/>
      <c r="E16" s="230"/>
      <c r="F16" s="230"/>
      <c r="G16" s="230"/>
      <c r="H16" s="230"/>
      <c r="I16" s="229"/>
      <c r="AE16" s="277" t="s">
        <v>264</v>
      </c>
      <c r="AF16" s="278"/>
      <c r="AG16" s="278"/>
      <c r="AH16" s="278"/>
      <c r="AI16" s="278"/>
      <c r="AJ16" s="278"/>
      <c r="AK16" s="278"/>
      <c r="AL16" s="278"/>
      <c r="AM16" s="278"/>
      <c r="AN16" s="279"/>
      <c r="AO16" s="372">
        <f>$L27*$L30</f>
        <v>0</v>
      </c>
      <c r="AP16" s="373"/>
      <c r="AQ16" s="373"/>
      <c r="AR16" s="373"/>
      <c r="AS16" s="373"/>
      <c r="AT16" s="373"/>
      <c r="AU16" s="373"/>
      <c r="AV16" s="373"/>
      <c r="AW16" s="373"/>
      <c r="AX16" s="374"/>
      <c r="AY16" s="372">
        <f>$L27*$L30</f>
        <v>0</v>
      </c>
      <c r="AZ16" s="373"/>
      <c r="BA16" s="373"/>
      <c r="BB16" s="373"/>
      <c r="BC16" s="373"/>
      <c r="BD16" s="373"/>
      <c r="BE16" s="373"/>
      <c r="BF16" s="373"/>
      <c r="BG16" s="373"/>
      <c r="BH16" s="374"/>
    </row>
    <row r="17" spans="3:60" ht="19.5" customHeight="1" x14ac:dyDescent="0.25">
      <c r="C17" s="232" t="s">
        <v>133</v>
      </c>
      <c r="D17" s="381" t="s">
        <v>223</v>
      </c>
      <c r="E17" s="381"/>
      <c r="F17" s="381"/>
      <c r="G17" s="381"/>
      <c r="H17" s="381"/>
      <c r="I17" s="382"/>
      <c r="J17" s="232" t="s">
        <v>133</v>
      </c>
      <c r="K17" s="383" t="s">
        <v>224</v>
      </c>
      <c r="L17" s="383"/>
      <c r="M17" s="383"/>
      <c r="N17" s="383"/>
      <c r="O17" s="383"/>
      <c r="P17" s="383"/>
      <c r="AE17" s="277" t="s">
        <v>265</v>
      </c>
      <c r="AF17" s="278"/>
      <c r="AG17" s="278"/>
      <c r="AH17" s="278"/>
      <c r="AI17" s="278"/>
      <c r="AJ17" s="278"/>
      <c r="AK17" s="278"/>
      <c r="AL17" s="278"/>
      <c r="AM17" s="278"/>
      <c r="AN17" s="279"/>
      <c r="AO17" s="375">
        <f>$Q40</f>
        <v>1</v>
      </c>
      <c r="AP17" s="376"/>
      <c r="AQ17" s="376"/>
      <c r="AR17" s="376"/>
      <c r="AS17" s="376"/>
      <c r="AT17" s="376"/>
      <c r="AU17" s="376"/>
      <c r="AV17" s="376"/>
      <c r="AW17" s="376"/>
      <c r="AX17" s="377"/>
      <c r="AY17" s="375">
        <f>$Q40</f>
        <v>1</v>
      </c>
      <c r="AZ17" s="376"/>
      <c r="BA17" s="376"/>
      <c r="BB17" s="376"/>
      <c r="BC17" s="376"/>
      <c r="BD17" s="376"/>
      <c r="BE17" s="376"/>
      <c r="BF17" s="376"/>
      <c r="BG17" s="376"/>
      <c r="BH17" s="377"/>
    </row>
    <row r="18" spans="3:60" ht="19.5" customHeight="1" thickBot="1" x14ac:dyDescent="0.3">
      <c r="C18" s="232" t="s">
        <v>134</v>
      </c>
      <c r="D18" s="381" t="s">
        <v>222</v>
      </c>
      <c r="E18" s="381"/>
      <c r="F18" s="381"/>
      <c r="G18" s="381"/>
      <c r="H18" s="381"/>
      <c r="I18" s="382"/>
      <c r="J18" s="301"/>
      <c r="K18" s="383"/>
      <c r="L18" s="383"/>
      <c r="M18" s="383"/>
      <c r="N18" s="383"/>
      <c r="O18" s="383"/>
      <c r="P18" s="383"/>
      <c r="AE18" s="280" t="s">
        <v>266</v>
      </c>
      <c r="AF18" s="281"/>
      <c r="AG18" s="281"/>
      <c r="AH18" s="281"/>
      <c r="AI18" s="281"/>
      <c r="AJ18" s="281"/>
      <c r="AK18" s="281"/>
      <c r="AL18" s="281"/>
      <c r="AM18" s="281"/>
      <c r="AN18" s="282"/>
      <c r="AO18" s="378">
        <f>$Q38*$S38+$Q39*$S39</f>
        <v>8</v>
      </c>
      <c r="AP18" s="379"/>
      <c r="AQ18" s="379"/>
      <c r="AR18" s="379"/>
      <c r="AS18" s="379"/>
      <c r="AT18" s="379"/>
      <c r="AU18" s="379"/>
      <c r="AV18" s="379"/>
      <c r="AW18" s="379"/>
      <c r="AX18" s="380"/>
      <c r="AY18" s="378">
        <f>$Q38*$S38+$Q39*$S39</f>
        <v>8</v>
      </c>
      <c r="AZ18" s="379"/>
      <c r="BA18" s="379"/>
      <c r="BB18" s="379"/>
      <c r="BC18" s="379"/>
      <c r="BD18" s="379"/>
      <c r="BE18" s="379"/>
      <c r="BF18" s="379"/>
      <c r="BG18" s="379"/>
      <c r="BH18" s="380"/>
    </row>
    <row r="19" spans="3:60" ht="19.5" customHeight="1" thickTop="1" x14ac:dyDescent="0.25">
      <c r="C19" s="232" t="s">
        <v>135</v>
      </c>
      <c r="D19" s="381" t="s">
        <v>146</v>
      </c>
      <c r="E19" s="381"/>
      <c r="F19" s="381"/>
      <c r="G19" s="381"/>
      <c r="H19" s="381"/>
      <c r="I19" s="382"/>
      <c r="J19" s="301"/>
      <c r="K19" s="383"/>
      <c r="L19" s="383"/>
      <c r="M19" s="383"/>
      <c r="N19" s="383"/>
      <c r="O19" s="383"/>
      <c r="P19" s="383"/>
      <c r="AE19" s="283" t="s">
        <v>267</v>
      </c>
      <c r="AF19" s="284"/>
      <c r="AG19" s="284"/>
      <c r="AH19" s="284"/>
      <c r="AI19" s="284"/>
      <c r="AJ19" s="284"/>
      <c r="AK19" s="284"/>
      <c r="AL19" s="284"/>
      <c r="AM19" s="284"/>
      <c r="AN19" s="285"/>
      <c r="AO19" s="369">
        <f>IF($M$35="",0,(($L$25/$M$34*($Q38*$S38+$Q39*$S39))*AO16))</f>
        <v>0</v>
      </c>
      <c r="AP19" s="370"/>
      <c r="AQ19" s="370"/>
      <c r="AR19" s="370"/>
      <c r="AS19" s="370"/>
      <c r="AT19" s="370"/>
      <c r="AU19" s="370"/>
      <c r="AV19" s="370"/>
      <c r="AW19" s="370"/>
      <c r="AX19" s="371"/>
      <c r="AY19" s="369">
        <f>IF($M$35="",0,(($L$26/$M$34*($Q38*$S38+$Q39*$S39))*AY16))</f>
        <v>0</v>
      </c>
      <c r="AZ19" s="370"/>
      <c r="BA19" s="370"/>
      <c r="BB19" s="370"/>
      <c r="BC19" s="370"/>
      <c r="BD19" s="370"/>
      <c r="BE19" s="370"/>
      <c r="BF19" s="370"/>
      <c r="BG19" s="370"/>
      <c r="BH19" s="371"/>
    </row>
    <row r="20" spans="3:60" ht="19.5" customHeight="1" x14ac:dyDescent="0.25">
      <c r="C20" s="301"/>
      <c r="D20" s="381"/>
      <c r="E20" s="381"/>
      <c r="F20" s="381"/>
      <c r="G20" s="381"/>
      <c r="H20" s="381"/>
      <c r="I20" s="382"/>
      <c r="J20" s="301"/>
      <c r="K20" s="383"/>
      <c r="L20" s="383"/>
      <c r="M20" s="383"/>
      <c r="N20" s="383"/>
      <c r="O20" s="383"/>
      <c r="P20" s="383"/>
      <c r="AE20" s="277" t="s">
        <v>268</v>
      </c>
      <c r="AF20" s="278"/>
      <c r="AG20" s="278"/>
      <c r="AH20" s="278"/>
      <c r="AI20" s="278"/>
      <c r="AJ20" s="278"/>
      <c r="AK20" s="278"/>
      <c r="AL20" s="278"/>
      <c r="AM20" s="278"/>
      <c r="AN20" s="279"/>
      <c r="AO20" s="372">
        <f>$L27*$L31</f>
        <v>9.8000000000000007</v>
      </c>
      <c r="AP20" s="373"/>
      <c r="AQ20" s="373"/>
      <c r="AR20" s="373"/>
      <c r="AS20" s="373"/>
      <c r="AT20" s="373"/>
      <c r="AU20" s="373"/>
      <c r="AV20" s="373"/>
      <c r="AW20" s="373"/>
      <c r="AX20" s="374"/>
      <c r="AY20" s="372">
        <f>$L27*$L31</f>
        <v>9.8000000000000007</v>
      </c>
      <c r="AZ20" s="373"/>
      <c r="BA20" s="373"/>
      <c r="BB20" s="373"/>
      <c r="BC20" s="373"/>
      <c r="BD20" s="373"/>
      <c r="BE20" s="373"/>
      <c r="BF20" s="373"/>
      <c r="BG20" s="373"/>
      <c r="BH20" s="374"/>
    </row>
    <row r="21" spans="3:60" ht="19.5" customHeight="1" x14ac:dyDescent="0.25">
      <c r="C21" s="301"/>
      <c r="D21" s="309"/>
      <c r="E21" s="309"/>
      <c r="F21" s="309"/>
      <c r="G21" s="309"/>
      <c r="H21" s="309"/>
      <c r="I21" s="310"/>
      <c r="J21" s="301"/>
      <c r="K21" s="383"/>
      <c r="L21" s="383"/>
      <c r="M21" s="383"/>
      <c r="N21" s="383"/>
      <c r="O21" s="383"/>
      <c r="P21" s="383"/>
      <c r="AE21" s="277" t="s">
        <v>269</v>
      </c>
      <c r="AF21" s="278"/>
      <c r="AG21" s="278"/>
      <c r="AH21" s="278"/>
      <c r="AI21" s="278"/>
      <c r="AJ21" s="278"/>
      <c r="AK21" s="278"/>
      <c r="AL21" s="278"/>
      <c r="AM21" s="278"/>
      <c r="AN21" s="279"/>
      <c r="AO21" s="375">
        <f>$U40</f>
        <v>1</v>
      </c>
      <c r="AP21" s="376"/>
      <c r="AQ21" s="376"/>
      <c r="AR21" s="376"/>
      <c r="AS21" s="376"/>
      <c r="AT21" s="376"/>
      <c r="AU21" s="376"/>
      <c r="AV21" s="376"/>
      <c r="AW21" s="376"/>
      <c r="AX21" s="377"/>
      <c r="AY21" s="375">
        <f>$U40</f>
        <v>1</v>
      </c>
      <c r="AZ21" s="376"/>
      <c r="BA21" s="376"/>
      <c r="BB21" s="376"/>
      <c r="BC21" s="376"/>
      <c r="BD21" s="376"/>
      <c r="BE21" s="376"/>
      <c r="BF21" s="376"/>
      <c r="BG21" s="376"/>
      <c r="BH21" s="377"/>
    </row>
    <row r="22" spans="3:60" ht="19.5" customHeight="1" thickBot="1" x14ac:dyDescent="0.3">
      <c r="AE22" s="280" t="s">
        <v>270</v>
      </c>
      <c r="AF22" s="281"/>
      <c r="AG22" s="281"/>
      <c r="AH22" s="281"/>
      <c r="AI22" s="281"/>
      <c r="AJ22" s="281"/>
      <c r="AK22" s="281"/>
      <c r="AL22" s="281"/>
      <c r="AM22" s="281"/>
      <c r="AN22" s="282"/>
      <c r="AO22" s="378">
        <f>$U38*$W38+$U39*$W39</f>
        <v>8</v>
      </c>
      <c r="AP22" s="379"/>
      <c r="AQ22" s="379"/>
      <c r="AR22" s="379"/>
      <c r="AS22" s="379"/>
      <c r="AT22" s="379"/>
      <c r="AU22" s="379"/>
      <c r="AV22" s="379"/>
      <c r="AW22" s="379"/>
      <c r="AX22" s="380"/>
      <c r="AY22" s="378">
        <f>$U38*$W38+$U39*$W39</f>
        <v>8</v>
      </c>
      <c r="AZ22" s="379"/>
      <c r="BA22" s="379"/>
      <c r="BB22" s="379"/>
      <c r="BC22" s="379"/>
      <c r="BD22" s="379"/>
      <c r="BE22" s="379"/>
      <c r="BF22" s="379"/>
      <c r="BG22" s="379"/>
      <c r="BH22" s="380"/>
    </row>
    <row r="23" spans="3:60" ht="19.5" customHeight="1" thickTop="1" thickBot="1" x14ac:dyDescent="0.3">
      <c r="C23" s="261" t="s">
        <v>281</v>
      </c>
      <c r="D23" s="297"/>
      <c r="E23" s="297"/>
      <c r="F23" s="297"/>
      <c r="G23" s="297"/>
      <c r="H23" s="297"/>
      <c r="I23" s="297"/>
      <c r="J23" s="301"/>
      <c r="K23" s="301"/>
      <c r="L23" s="301"/>
      <c r="M23" s="301"/>
      <c r="N23" s="301"/>
      <c r="O23" s="301"/>
      <c r="P23" s="301"/>
      <c r="AE23" s="286" t="s">
        <v>271</v>
      </c>
      <c r="AF23" s="287"/>
      <c r="AG23" s="287"/>
      <c r="AH23" s="287"/>
      <c r="AI23" s="287"/>
      <c r="AJ23" s="287"/>
      <c r="AK23" s="287"/>
      <c r="AL23" s="287"/>
      <c r="AM23" s="287"/>
      <c r="AN23" s="288"/>
      <c r="AO23" s="392">
        <f>IF($M$35="",0,(($L$25/$M$34*($U38*$W38+$U39*$W39))*AO20))</f>
        <v>757.86666666666667</v>
      </c>
      <c r="AP23" s="393"/>
      <c r="AQ23" s="393"/>
      <c r="AR23" s="393"/>
      <c r="AS23" s="393"/>
      <c r="AT23" s="393"/>
      <c r="AU23" s="393"/>
      <c r="AV23" s="393"/>
      <c r="AW23" s="393"/>
      <c r="AX23" s="394"/>
      <c r="AY23" s="392">
        <f>IF($M$35="",0,(($L$26/$M$34*($U38*$W38+$U39*$W39))*AY20))</f>
        <v>1019.2</v>
      </c>
      <c r="AZ23" s="393"/>
      <c r="BA23" s="393"/>
      <c r="BB23" s="393"/>
      <c r="BC23" s="393"/>
      <c r="BD23" s="393"/>
      <c r="BE23" s="393"/>
      <c r="BF23" s="393"/>
      <c r="BG23" s="393"/>
      <c r="BH23" s="394"/>
    </row>
    <row r="24" spans="3:60" ht="19.5" customHeight="1" thickTop="1" thickBot="1" x14ac:dyDescent="0.3">
      <c r="C24" s="301"/>
      <c r="D24" s="301"/>
      <c r="E24" s="301"/>
      <c r="F24" s="301"/>
      <c r="G24" s="301"/>
      <c r="H24" s="301"/>
      <c r="I24" s="301"/>
      <c r="J24" s="301"/>
      <c r="K24" s="301"/>
      <c r="L24" s="301"/>
      <c r="M24" s="301"/>
      <c r="N24" s="301"/>
      <c r="O24" s="301"/>
      <c r="P24" s="301"/>
      <c r="AE24" s="283" t="s">
        <v>272</v>
      </c>
      <c r="AF24" s="284"/>
      <c r="AG24" s="284"/>
      <c r="AH24" s="284"/>
      <c r="AI24" s="284"/>
      <c r="AJ24" s="284"/>
      <c r="AK24" s="284"/>
      <c r="AL24" s="284"/>
      <c r="AM24" s="284"/>
      <c r="AN24" s="285"/>
      <c r="AO24" s="369">
        <f>AO11+AO15+AO19+AO23</f>
        <v>9852.2666666666682</v>
      </c>
      <c r="AP24" s="370"/>
      <c r="AQ24" s="370"/>
      <c r="AR24" s="370"/>
      <c r="AS24" s="370"/>
      <c r="AT24" s="370"/>
      <c r="AU24" s="370"/>
      <c r="AV24" s="370"/>
      <c r="AW24" s="370"/>
      <c r="AX24" s="371"/>
      <c r="AY24" s="369">
        <f>AY11+AY15+AY19+AY23</f>
        <v>13249.600000000002</v>
      </c>
      <c r="AZ24" s="370"/>
      <c r="BA24" s="370"/>
      <c r="BB24" s="370"/>
      <c r="BC24" s="370"/>
      <c r="BD24" s="370"/>
      <c r="BE24" s="370"/>
      <c r="BF24" s="370"/>
      <c r="BG24" s="370"/>
      <c r="BH24" s="371"/>
    </row>
    <row r="25" spans="3:60" ht="19.5" customHeight="1" x14ac:dyDescent="0.25">
      <c r="C25" s="443" t="s">
        <v>279</v>
      </c>
      <c r="D25" s="444"/>
      <c r="E25" s="444"/>
      <c r="F25" s="444"/>
      <c r="G25" s="444"/>
      <c r="H25" s="444"/>
      <c r="I25" s="444"/>
      <c r="J25" s="444"/>
      <c r="K25" s="445"/>
      <c r="L25" s="452">
        <f>Schichtplanrechner!$K$18</f>
        <v>29</v>
      </c>
      <c r="M25" s="453"/>
      <c r="N25" s="454"/>
      <c r="O25" s="301"/>
      <c r="AE25" s="289" t="s">
        <v>273</v>
      </c>
      <c r="AF25" s="290"/>
      <c r="AG25" s="290"/>
      <c r="AH25" s="290"/>
      <c r="AI25" s="290"/>
      <c r="AJ25" s="290"/>
      <c r="AK25" s="290"/>
      <c r="AL25" s="290"/>
      <c r="AM25" s="290"/>
      <c r="AN25" s="291"/>
      <c r="AO25" s="407">
        <f>AO24*13</f>
        <v>128079.46666666669</v>
      </c>
      <c r="AP25" s="408"/>
      <c r="AQ25" s="408"/>
      <c r="AR25" s="408"/>
      <c r="AS25" s="408"/>
      <c r="AT25" s="408"/>
      <c r="AU25" s="408"/>
      <c r="AV25" s="408"/>
      <c r="AW25" s="408"/>
      <c r="AX25" s="409"/>
      <c r="AY25" s="407">
        <f>AY24*13</f>
        <v>172244.80000000002</v>
      </c>
      <c r="AZ25" s="408"/>
      <c r="BA25" s="408"/>
      <c r="BB25" s="408"/>
      <c r="BC25" s="408"/>
      <c r="BD25" s="408"/>
      <c r="BE25" s="408"/>
      <c r="BF25" s="408"/>
      <c r="BG25" s="408"/>
      <c r="BH25" s="409"/>
    </row>
    <row r="26" spans="3:60" ht="19.5" customHeight="1" thickBot="1" x14ac:dyDescent="0.3">
      <c r="C26" s="455" t="s">
        <v>280</v>
      </c>
      <c r="D26" s="456"/>
      <c r="E26" s="456"/>
      <c r="F26" s="456"/>
      <c r="G26" s="456"/>
      <c r="H26" s="456"/>
      <c r="I26" s="456"/>
      <c r="J26" s="456"/>
      <c r="K26" s="457"/>
      <c r="L26" s="458">
        <f>Schichtplanrechner!$P$17</f>
        <v>39</v>
      </c>
      <c r="M26" s="459"/>
      <c r="N26" s="460"/>
      <c r="O26" s="301"/>
      <c r="AE26" s="292" t="s">
        <v>274</v>
      </c>
      <c r="AF26" s="293"/>
      <c r="AG26" s="293"/>
      <c r="AH26" s="293"/>
      <c r="AI26" s="293"/>
      <c r="AJ26" s="293"/>
      <c r="AK26" s="293"/>
      <c r="AL26" s="293"/>
      <c r="AM26" s="293"/>
      <c r="AN26" s="294"/>
      <c r="AO26" s="395">
        <f>AO25*4</f>
        <v>512317.86666666676</v>
      </c>
      <c r="AP26" s="396"/>
      <c r="AQ26" s="396"/>
      <c r="AR26" s="396"/>
      <c r="AS26" s="396"/>
      <c r="AT26" s="396"/>
      <c r="AU26" s="396"/>
      <c r="AV26" s="396"/>
      <c r="AW26" s="396"/>
      <c r="AX26" s="397"/>
      <c r="AY26" s="395">
        <f>AY25*4</f>
        <v>688979.20000000007</v>
      </c>
      <c r="AZ26" s="396"/>
      <c r="BA26" s="396"/>
      <c r="BB26" s="396"/>
      <c r="BC26" s="396"/>
      <c r="BD26" s="396"/>
      <c r="BE26" s="396"/>
      <c r="BF26" s="396"/>
      <c r="BG26" s="396"/>
      <c r="BH26" s="397"/>
    </row>
    <row r="27" spans="3:60" ht="19.5" customHeight="1" x14ac:dyDescent="0.25">
      <c r="C27" s="386" t="s">
        <v>246</v>
      </c>
      <c r="D27" s="387"/>
      <c r="E27" s="387"/>
      <c r="F27" s="387"/>
      <c r="G27" s="387"/>
      <c r="H27" s="387"/>
      <c r="I27" s="387"/>
      <c r="J27" s="387"/>
      <c r="K27" s="388"/>
      <c r="L27" s="389">
        <f>Schichtplanrechner!$P$23</f>
        <v>9.8000000000000007</v>
      </c>
      <c r="M27" s="390"/>
      <c r="N27" s="391"/>
      <c r="O27" s="301"/>
    </row>
    <row r="28" spans="3:60" ht="19.5" customHeight="1" x14ac:dyDescent="0.25">
      <c r="C28" s="386" t="s">
        <v>247</v>
      </c>
      <c r="D28" s="387"/>
      <c r="E28" s="387"/>
      <c r="F28" s="387"/>
      <c r="G28" s="387"/>
      <c r="H28" s="387"/>
      <c r="I28" s="387"/>
      <c r="J28" s="387"/>
      <c r="K28" s="388"/>
      <c r="L28" s="404">
        <f>Schichtplanrechner!$P$24</f>
        <v>0</v>
      </c>
      <c r="M28" s="405"/>
      <c r="N28" s="406"/>
      <c r="O28" s="301"/>
    </row>
    <row r="29" spans="3:60" ht="19.5" customHeight="1" x14ac:dyDescent="0.25">
      <c r="C29" s="386" t="s">
        <v>248</v>
      </c>
      <c r="D29" s="387"/>
      <c r="E29" s="387"/>
      <c r="F29" s="387"/>
      <c r="G29" s="387"/>
      <c r="H29" s="387"/>
      <c r="I29" s="387"/>
      <c r="J29" s="387"/>
      <c r="K29" s="388"/>
      <c r="L29" s="404">
        <f>Schichtplanrechner!$P$25</f>
        <v>0.5</v>
      </c>
      <c r="M29" s="405"/>
      <c r="N29" s="406"/>
      <c r="O29" s="301"/>
    </row>
    <row r="30" spans="3:60" ht="19.5" customHeight="1" x14ac:dyDescent="0.25">
      <c r="C30" s="386" t="s">
        <v>249</v>
      </c>
      <c r="D30" s="387"/>
      <c r="E30" s="387"/>
      <c r="F30" s="387"/>
      <c r="G30" s="387"/>
      <c r="H30" s="387"/>
      <c r="I30" s="387"/>
      <c r="J30" s="387"/>
      <c r="K30" s="388"/>
      <c r="L30" s="404">
        <f>Schichtplanrechner!$P$26</f>
        <v>0</v>
      </c>
      <c r="M30" s="405"/>
      <c r="N30" s="406"/>
    </row>
    <row r="31" spans="3:60" ht="19.5" customHeight="1" thickBot="1" x14ac:dyDescent="0.3">
      <c r="C31" s="398" t="s">
        <v>250</v>
      </c>
      <c r="D31" s="399"/>
      <c r="E31" s="399"/>
      <c r="F31" s="399"/>
      <c r="G31" s="399"/>
      <c r="H31" s="399"/>
      <c r="I31" s="399"/>
      <c r="J31" s="399"/>
      <c r="K31" s="400"/>
      <c r="L31" s="401">
        <f>Schichtplanrechner!$P$27</f>
        <v>1</v>
      </c>
      <c r="M31" s="402"/>
      <c r="N31" s="403"/>
    </row>
    <row r="32" spans="3:60" ht="19.5" customHeight="1" x14ac:dyDescent="0.25"/>
    <row r="33" spans="3:37" ht="19.5" customHeight="1" thickBot="1" x14ac:dyDescent="0.3">
      <c r="C33" s="245"/>
      <c r="D33" s="8"/>
      <c r="E33" s="8"/>
      <c r="F33" s="8"/>
      <c r="G33" s="8"/>
      <c r="H33" s="8"/>
      <c r="I33" s="8"/>
      <c r="M33" s="78"/>
      <c r="N33" s="78"/>
      <c r="O33" s="78"/>
      <c r="P33" s="78"/>
      <c r="Q33" s="78"/>
      <c r="R33" s="78"/>
      <c r="S33" s="78"/>
      <c r="T33" s="78"/>
      <c r="U33" s="78"/>
      <c r="V33" s="78"/>
      <c r="W33" s="78"/>
      <c r="X33" s="78"/>
    </row>
    <row r="34" spans="3:37" ht="19.5" customHeight="1" x14ac:dyDescent="0.25">
      <c r="C34" s="443" t="s">
        <v>244</v>
      </c>
      <c r="D34" s="444"/>
      <c r="E34" s="444"/>
      <c r="F34" s="444"/>
      <c r="G34" s="444"/>
      <c r="H34" s="444"/>
      <c r="I34" s="444"/>
      <c r="J34" s="444"/>
      <c r="K34" s="444"/>
      <c r="L34" s="445"/>
      <c r="M34" s="449">
        <f>I13</f>
        <v>3</v>
      </c>
      <c r="N34" s="450"/>
      <c r="O34" s="450"/>
      <c r="P34" s="450"/>
      <c r="Q34" s="450"/>
      <c r="R34" s="450"/>
      <c r="S34" s="450"/>
      <c r="T34" s="450"/>
      <c r="U34" s="450"/>
      <c r="V34" s="450"/>
      <c r="W34" s="450"/>
      <c r="X34" s="451"/>
    </row>
    <row r="35" spans="3:37" ht="19.5" customHeight="1" x14ac:dyDescent="0.25">
      <c r="C35" s="386" t="s">
        <v>251</v>
      </c>
      <c r="D35" s="387"/>
      <c r="E35" s="387"/>
      <c r="F35" s="387"/>
      <c r="G35" s="387"/>
      <c r="H35" s="387"/>
      <c r="I35" s="387"/>
      <c r="J35" s="387"/>
      <c r="K35" s="387"/>
      <c r="L35" s="388"/>
      <c r="M35" s="414">
        <f>I11</f>
        <v>32</v>
      </c>
      <c r="N35" s="415"/>
      <c r="O35" s="415"/>
      <c r="P35" s="415"/>
      <c r="Q35" s="415"/>
      <c r="R35" s="415"/>
      <c r="S35" s="415"/>
      <c r="T35" s="415"/>
      <c r="U35" s="415"/>
      <c r="V35" s="415"/>
      <c r="W35" s="415"/>
      <c r="X35" s="416"/>
    </row>
    <row r="36" spans="3:37" ht="19.5" customHeight="1" thickBot="1" x14ac:dyDescent="0.3">
      <c r="C36" s="417" t="s">
        <v>283</v>
      </c>
      <c r="D36" s="418"/>
      <c r="E36" s="418"/>
      <c r="F36" s="418"/>
      <c r="G36" s="418"/>
      <c r="H36" s="418"/>
      <c r="I36" s="418"/>
      <c r="J36" s="418"/>
      <c r="K36" s="418"/>
      <c r="L36" s="419"/>
      <c r="M36" s="446" t="s">
        <v>252</v>
      </c>
      <c r="N36" s="447"/>
      <c r="O36" s="447"/>
      <c r="P36" s="448"/>
      <c r="Q36" s="446" t="s">
        <v>32</v>
      </c>
      <c r="R36" s="447"/>
      <c r="S36" s="447"/>
      <c r="T36" s="448"/>
      <c r="U36" s="446" t="s">
        <v>33</v>
      </c>
      <c r="V36" s="447"/>
      <c r="W36" s="447"/>
      <c r="X36" s="448"/>
    </row>
    <row r="37" spans="3:37" ht="19.5" customHeight="1" thickBot="1" x14ac:dyDescent="0.3">
      <c r="C37" s="424"/>
      <c r="D37" s="425"/>
      <c r="E37" s="425"/>
      <c r="F37" s="425"/>
      <c r="G37" s="425"/>
      <c r="H37" s="425"/>
      <c r="I37" s="425"/>
      <c r="J37" s="425"/>
      <c r="K37" s="425"/>
      <c r="L37" s="426"/>
      <c r="M37" s="420" t="s">
        <v>253</v>
      </c>
      <c r="N37" s="421"/>
      <c r="O37" s="422" t="s">
        <v>254</v>
      </c>
      <c r="P37" s="423"/>
      <c r="Q37" s="420" t="s">
        <v>253</v>
      </c>
      <c r="R37" s="421"/>
      <c r="S37" s="422" t="s">
        <v>254</v>
      </c>
      <c r="T37" s="423"/>
      <c r="U37" s="420" t="s">
        <v>253</v>
      </c>
      <c r="V37" s="421"/>
      <c r="W37" s="422" t="s">
        <v>254</v>
      </c>
      <c r="X37" s="423"/>
    </row>
    <row r="38" spans="3:37" ht="19.5" customHeight="1" x14ac:dyDescent="0.25">
      <c r="C38" s="427" t="s">
        <v>0</v>
      </c>
      <c r="D38" s="428"/>
      <c r="E38" s="428"/>
      <c r="F38" s="428"/>
      <c r="G38" s="428"/>
      <c r="H38" s="428"/>
      <c r="I38" s="428"/>
      <c r="J38" s="428"/>
      <c r="K38" s="428"/>
      <c r="L38" s="429"/>
      <c r="M38" s="410">
        <v>5</v>
      </c>
      <c r="N38" s="411"/>
      <c r="O38" s="412">
        <v>8</v>
      </c>
      <c r="P38" s="413"/>
      <c r="Q38" s="410">
        <v>1</v>
      </c>
      <c r="R38" s="411"/>
      <c r="S38" s="412">
        <v>8</v>
      </c>
      <c r="T38" s="413"/>
      <c r="U38" s="410">
        <v>1</v>
      </c>
      <c r="V38" s="411"/>
      <c r="W38" s="412">
        <v>8</v>
      </c>
      <c r="X38" s="413"/>
    </row>
    <row r="39" spans="3:37" ht="19.5" customHeight="1" thickBot="1" x14ac:dyDescent="0.3">
      <c r="C39" s="398" t="s">
        <v>1</v>
      </c>
      <c r="D39" s="399"/>
      <c r="E39" s="399"/>
      <c r="F39" s="399"/>
      <c r="G39" s="399"/>
      <c r="H39" s="399"/>
      <c r="I39" s="399"/>
      <c r="J39" s="399"/>
      <c r="K39" s="399"/>
      <c r="L39" s="400"/>
      <c r="M39" s="464">
        <v>5</v>
      </c>
      <c r="N39" s="465"/>
      <c r="O39" s="462">
        <v>8</v>
      </c>
      <c r="P39" s="463"/>
      <c r="Q39" s="464">
        <v>0</v>
      </c>
      <c r="R39" s="465"/>
      <c r="S39" s="462">
        <v>0</v>
      </c>
      <c r="T39" s="463"/>
      <c r="U39" s="464">
        <v>0</v>
      </c>
      <c r="V39" s="465"/>
      <c r="W39" s="462">
        <v>0</v>
      </c>
      <c r="X39" s="463"/>
    </row>
    <row r="40" spans="3:37" ht="19.5" customHeight="1" thickBot="1" x14ac:dyDescent="0.3">
      <c r="C40" s="438" t="s">
        <v>275</v>
      </c>
      <c r="D40" s="439"/>
      <c r="E40" s="439"/>
      <c r="F40" s="439"/>
      <c r="G40" s="439"/>
      <c r="H40" s="439"/>
      <c r="I40" s="439"/>
      <c r="J40" s="439"/>
      <c r="K40" s="439"/>
      <c r="L40" s="440"/>
      <c r="M40" s="441">
        <f>SUM(M38:N39)</f>
        <v>10</v>
      </c>
      <c r="N40" s="442"/>
      <c r="O40" s="432">
        <f>SUM(O38:P39)</f>
        <v>16</v>
      </c>
      <c r="P40" s="466"/>
      <c r="Q40" s="441">
        <f>SUM(Q38:R39)</f>
        <v>1</v>
      </c>
      <c r="R40" s="442"/>
      <c r="S40" s="432">
        <f>SUM(S38:T39)</f>
        <v>8</v>
      </c>
      <c r="T40" s="466"/>
      <c r="U40" s="441">
        <f>SUM(U38:V39)</f>
        <v>1</v>
      </c>
      <c r="V40" s="442"/>
      <c r="W40" s="432">
        <f>SUM(W38:X39)</f>
        <v>8</v>
      </c>
      <c r="X40" s="466"/>
    </row>
    <row r="42" spans="3:37" x14ac:dyDescent="0.25">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row>
    <row r="43" spans="3:37" x14ac:dyDescent="0.25">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row>
    <row r="44" spans="3:37" x14ac:dyDescent="0.25">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row>
    <row r="45" spans="3:37" x14ac:dyDescent="0.25">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row>
    <row r="46" spans="3:37" x14ac:dyDescent="0.25">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row>
    <row r="47" spans="3:37" x14ac:dyDescent="0.25">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row>
    <row r="48" spans="3:37" x14ac:dyDescent="0.25">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row>
    <row r="49" spans="3:37" x14ac:dyDescent="0.25">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row>
    <row r="50" spans="3:37" x14ac:dyDescent="0.25">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row>
    <row r="51" spans="3:37" x14ac:dyDescent="0.25">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row>
    <row r="52" spans="3:37" x14ac:dyDescent="0.25">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row>
    <row r="53" spans="3:37"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row>
    <row r="54" spans="3:37"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row>
    <row r="55" spans="3:37"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row>
    <row r="56" spans="3:37"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row>
    <row r="57" spans="3:37"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row>
    <row r="58" spans="3:37"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row>
    <row r="59" spans="3:37"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row>
    <row r="60" spans="3:37" x14ac:dyDescent="0.25">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row>
    <row r="61" spans="3:37" x14ac:dyDescent="0.25">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row>
    <row r="62" spans="3:37" x14ac:dyDescent="0.25">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row>
    <row r="63" spans="3:37" x14ac:dyDescent="0.25">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row>
    <row r="64" spans="3:37" x14ac:dyDescent="0.25">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row>
    <row r="65" spans="3:37" x14ac:dyDescent="0.25">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row>
  </sheetData>
  <customSheetViews>
    <customSheetView guid="{585B02F6-D04E-40B0-9C3D-EA9FC2F8BE0E}" scale="85" showGridLines="0" topLeftCell="B3">
      <selection activeCell="AR6" sqref="AR6"/>
      <pageMargins left="0.7" right="0.7" top="0.78740157499999996" bottom="0.78740157499999996" header="0.3" footer="0.3"/>
      <pageSetup paperSize="9" orientation="portrait" r:id="rId1"/>
    </customSheetView>
    <customSheetView guid="{A3C78327-8DE4-4FA3-9639-BE4895212F26}" scale="85" showGridLines="0" topLeftCell="B3">
      <selection activeCell="AR6" sqref="AR6"/>
      <pageMargins left="0.7" right="0.7" top="0.78740157499999996" bottom="0.78740157499999996" header="0.3" footer="0.3"/>
      <pageSetup paperSize="9" orientation="portrait" r:id="rId2"/>
    </customSheetView>
  </customSheetViews>
  <mergeCells count="93">
    <mergeCell ref="C40:L40"/>
    <mergeCell ref="C39:L39"/>
    <mergeCell ref="C31:K31"/>
    <mergeCell ref="C30:K30"/>
    <mergeCell ref="W40:X40"/>
    <mergeCell ref="U40:V40"/>
    <mergeCell ref="S40:T40"/>
    <mergeCell ref="Q40:R40"/>
    <mergeCell ref="O40:P40"/>
    <mergeCell ref="M40:N40"/>
    <mergeCell ref="M39:N39"/>
    <mergeCell ref="O39:P39"/>
    <mergeCell ref="Q39:R39"/>
    <mergeCell ref="S39:T39"/>
    <mergeCell ref="U39:V39"/>
    <mergeCell ref="W39:X39"/>
    <mergeCell ref="U37:V37"/>
    <mergeCell ref="W37:X37"/>
    <mergeCell ref="C38:L38"/>
    <mergeCell ref="M38:N38"/>
    <mergeCell ref="O38:P38"/>
    <mergeCell ref="Q38:R38"/>
    <mergeCell ref="S38:T38"/>
    <mergeCell ref="U38:V38"/>
    <mergeCell ref="W38:X38"/>
    <mergeCell ref="C37:L37"/>
    <mergeCell ref="M37:N37"/>
    <mergeCell ref="O37:P37"/>
    <mergeCell ref="Q37:R37"/>
    <mergeCell ref="S37:T37"/>
    <mergeCell ref="C36:L36"/>
    <mergeCell ref="U36:X36"/>
    <mergeCell ref="Q36:T36"/>
    <mergeCell ref="M36:P36"/>
    <mergeCell ref="M35:X35"/>
    <mergeCell ref="C35:L35"/>
    <mergeCell ref="C27:K27"/>
    <mergeCell ref="L27:N27"/>
    <mergeCell ref="C34:L34"/>
    <mergeCell ref="M34:X34"/>
    <mergeCell ref="C28:K28"/>
    <mergeCell ref="L28:N28"/>
    <mergeCell ref="C29:K29"/>
    <mergeCell ref="L29:N29"/>
    <mergeCell ref="L31:N31"/>
    <mergeCell ref="L30:N30"/>
    <mergeCell ref="C25:K25"/>
    <mergeCell ref="L25:N25"/>
    <mergeCell ref="AO25:AX25"/>
    <mergeCell ref="AY25:BH25"/>
    <mergeCell ref="C26:K26"/>
    <mergeCell ref="L26:N26"/>
    <mergeCell ref="AO26:AX26"/>
    <mergeCell ref="AY26:BH26"/>
    <mergeCell ref="AO22:AX22"/>
    <mergeCell ref="AY22:BH22"/>
    <mergeCell ref="AO23:AX23"/>
    <mergeCell ref="AY23:BH23"/>
    <mergeCell ref="AO24:AX24"/>
    <mergeCell ref="AY24:BH24"/>
    <mergeCell ref="AO16:AX16"/>
    <mergeCell ref="AY16:BH16"/>
    <mergeCell ref="D17:I17"/>
    <mergeCell ref="AO17:AX17"/>
    <mergeCell ref="AY17:BH17"/>
    <mergeCell ref="K17:P21"/>
    <mergeCell ref="D18:I18"/>
    <mergeCell ref="D19:I20"/>
    <mergeCell ref="AO18:AX18"/>
    <mergeCell ref="AY18:BH18"/>
    <mergeCell ref="AO19:AX19"/>
    <mergeCell ref="AY19:BH19"/>
    <mergeCell ref="AO20:AX20"/>
    <mergeCell ref="AY20:BH20"/>
    <mergeCell ref="AO21:AX21"/>
    <mergeCell ref="AY21:BH21"/>
    <mergeCell ref="AO13:AX13"/>
    <mergeCell ref="AY13:BH13"/>
    <mergeCell ref="AO14:AX14"/>
    <mergeCell ref="AY14:BH14"/>
    <mergeCell ref="C15:I15"/>
    <mergeCell ref="J15:P15"/>
    <mergeCell ref="AO15:AX15"/>
    <mergeCell ref="AY15:BH15"/>
    <mergeCell ref="AE3:AK3"/>
    <mergeCell ref="C11:H11"/>
    <mergeCell ref="AO11:AX11"/>
    <mergeCell ref="AY11:BH11"/>
    <mergeCell ref="AO12:AX12"/>
    <mergeCell ref="AY12:BH12"/>
    <mergeCell ref="Q3:W3"/>
    <mergeCell ref="C3:I3"/>
    <mergeCell ref="J3:P3"/>
  </mergeCells>
  <pageMargins left="0.7" right="0.7" top="0.78740157499999996" bottom="0.78740157499999996"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59"/>
  <sheetViews>
    <sheetView showGridLines="0" zoomScale="85" zoomScaleNormal="85" workbookViewId="0">
      <selection activeCell="AY8" sqref="AY8"/>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2" ht="36" customHeight="1" x14ac:dyDescent="0.35">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c r="BJ1" s="333"/>
    </row>
    <row r="2" spans="2:62" ht="21" customHeight="1" thickBot="1" x14ac:dyDescent="0.4">
      <c r="C2" s="51" t="s">
        <v>112</v>
      </c>
      <c r="AB2" s="27"/>
      <c r="AC2" s="27"/>
      <c r="AD2" s="27"/>
      <c r="AE2" s="27"/>
      <c r="AF2" s="27"/>
      <c r="AG2" s="27"/>
      <c r="AH2" s="27"/>
      <c r="AI2" s="27"/>
      <c r="AJ2" s="27"/>
      <c r="AK2" s="27"/>
      <c r="AL2" s="334"/>
      <c r="AM2" s="335"/>
      <c r="AN2" s="335"/>
      <c r="AO2" s="335"/>
      <c r="AP2" s="336"/>
      <c r="AQ2" s="333"/>
      <c r="AR2" s="333"/>
      <c r="AS2" s="333"/>
      <c r="AT2" s="333"/>
      <c r="AU2" s="333"/>
      <c r="AV2" s="333"/>
      <c r="AW2" s="333"/>
      <c r="AX2" s="333"/>
      <c r="AY2" s="333"/>
      <c r="AZ2" s="333"/>
      <c r="BA2" s="333"/>
      <c r="BB2" s="333"/>
      <c r="BC2" s="333"/>
      <c r="BD2" s="333"/>
      <c r="BE2" s="333"/>
      <c r="BF2" s="333"/>
      <c r="BG2" s="333"/>
      <c r="BH2" s="333"/>
      <c r="BI2" s="333"/>
      <c r="BJ2" s="333"/>
    </row>
    <row r="3" spans="2:62" ht="15.75" thickBot="1" x14ac:dyDescent="0.3">
      <c r="B3" s="26"/>
      <c r="C3" s="468" t="s">
        <v>96</v>
      </c>
      <c r="D3" s="469"/>
      <c r="E3" s="469"/>
      <c r="F3" s="469"/>
      <c r="G3" s="469"/>
      <c r="H3" s="469"/>
      <c r="I3" s="470"/>
      <c r="J3" s="468" t="s">
        <v>95</v>
      </c>
      <c r="K3" s="469"/>
      <c r="L3" s="469"/>
      <c r="M3" s="469"/>
      <c r="N3" s="469"/>
      <c r="O3" s="469"/>
      <c r="P3" s="471"/>
      <c r="Q3" s="472" t="s">
        <v>98</v>
      </c>
      <c r="R3" s="469"/>
      <c r="S3" s="469"/>
      <c r="T3" s="469"/>
      <c r="U3" s="469"/>
      <c r="V3" s="469"/>
      <c r="W3" s="471"/>
      <c r="X3" s="27"/>
      <c r="Y3" s="50" t="s">
        <v>94</v>
      </c>
      <c r="Z3" s="50" t="s">
        <v>94</v>
      </c>
      <c r="AA3" s="50"/>
      <c r="AB3" s="273"/>
      <c r="AC3" s="273"/>
      <c r="AD3" s="273"/>
      <c r="AE3" s="461"/>
      <c r="AF3" s="461"/>
      <c r="AG3" s="461"/>
      <c r="AH3" s="461"/>
      <c r="AI3" s="461"/>
      <c r="AJ3" s="461"/>
      <c r="AK3" s="461"/>
      <c r="AL3" s="334"/>
      <c r="AM3" s="337"/>
      <c r="AN3" s="337"/>
      <c r="AO3" s="337"/>
      <c r="AP3" s="336"/>
      <c r="AQ3" s="333"/>
      <c r="AR3" s="333"/>
      <c r="AS3" s="333"/>
      <c r="AT3" s="333"/>
      <c r="AU3" s="333"/>
      <c r="AV3" s="333"/>
      <c r="AW3" s="333"/>
      <c r="AX3" s="333"/>
      <c r="AY3" s="333"/>
      <c r="AZ3" s="333"/>
      <c r="BA3" s="333"/>
      <c r="BB3" s="333"/>
      <c r="BC3" s="333"/>
      <c r="BD3" s="333"/>
      <c r="BE3" s="333"/>
      <c r="BF3" s="333"/>
      <c r="BG3" s="333"/>
      <c r="BH3" s="333"/>
      <c r="BI3" s="333"/>
      <c r="BJ3" s="333"/>
    </row>
    <row r="4" spans="2:62" ht="15" thickBot="1" x14ac:dyDescent="0.4">
      <c r="B4" s="26"/>
      <c r="C4" s="102" t="s">
        <v>27</v>
      </c>
      <c r="D4" s="100" t="s">
        <v>28</v>
      </c>
      <c r="E4" s="100" t="s">
        <v>29</v>
      </c>
      <c r="F4" s="100" t="s">
        <v>30</v>
      </c>
      <c r="G4" s="100" t="s">
        <v>31</v>
      </c>
      <c r="H4" s="100" t="s">
        <v>32</v>
      </c>
      <c r="I4" s="103" t="s">
        <v>33</v>
      </c>
      <c r="J4" s="102" t="s">
        <v>27</v>
      </c>
      <c r="K4" s="100" t="s">
        <v>28</v>
      </c>
      <c r="L4" s="100" t="s">
        <v>29</v>
      </c>
      <c r="M4" s="100" t="s">
        <v>30</v>
      </c>
      <c r="N4" s="100" t="s">
        <v>31</v>
      </c>
      <c r="O4" s="100" t="s">
        <v>32</v>
      </c>
      <c r="P4" s="99" t="s">
        <v>33</v>
      </c>
      <c r="Q4" s="101" t="s">
        <v>27</v>
      </c>
      <c r="R4" s="100" t="s">
        <v>28</v>
      </c>
      <c r="S4" s="100" t="s">
        <v>29</v>
      </c>
      <c r="T4" s="100" t="s">
        <v>30</v>
      </c>
      <c r="U4" s="100" t="s">
        <v>31</v>
      </c>
      <c r="V4" s="100" t="s">
        <v>32</v>
      </c>
      <c r="W4" s="99" t="s">
        <v>33</v>
      </c>
      <c r="X4" s="27"/>
      <c r="Y4" s="46" t="s">
        <v>34</v>
      </c>
      <c r="Z4" s="45" t="s">
        <v>35</v>
      </c>
      <c r="AA4" s="319"/>
      <c r="AB4" s="273"/>
      <c r="AC4" s="273"/>
      <c r="AD4" s="273"/>
      <c r="AE4" s="308"/>
      <c r="AF4" s="308"/>
      <c r="AG4" s="308"/>
      <c r="AH4" s="308"/>
      <c r="AI4" s="308"/>
      <c r="AJ4" s="308"/>
      <c r="AK4" s="308"/>
      <c r="AL4" s="334"/>
      <c r="AM4" s="337"/>
      <c r="AN4" s="337"/>
      <c r="AO4" s="337"/>
      <c r="AP4" s="336"/>
      <c r="AQ4" s="333"/>
      <c r="AR4" s="333"/>
      <c r="AS4" s="333"/>
      <c r="AT4" s="333"/>
      <c r="AU4" s="333"/>
      <c r="AV4" s="333"/>
      <c r="AW4" s="333"/>
      <c r="AX4" s="333"/>
      <c r="AY4" s="333"/>
      <c r="AZ4" s="333"/>
      <c r="BA4" s="333"/>
      <c r="BB4" s="333"/>
      <c r="BC4" s="333"/>
      <c r="BD4" s="333"/>
      <c r="BE4" s="333"/>
      <c r="BF4" s="333"/>
      <c r="BG4" s="333"/>
      <c r="BH4" s="333"/>
      <c r="BI4" s="333"/>
      <c r="BJ4" s="333"/>
    </row>
    <row r="5" spans="2:62" ht="14.45" thickBot="1" x14ac:dyDescent="0.4">
      <c r="B5" s="298" t="s">
        <v>37</v>
      </c>
      <c r="C5" s="43" t="s">
        <v>34</v>
      </c>
      <c r="D5" s="42" t="s">
        <v>34</v>
      </c>
      <c r="E5" s="42" t="s">
        <v>34</v>
      </c>
      <c r="F5" s="42" t="s">
        <v>34</v>
      </c>
      <c r="G5" s="42" t="s">
        <v>34</v>
      </c>
      <c r="H5" s="42" t="s">
        <v>34</v>
      </c>
      <c r="I5" s="98" t="s">
        <v>34</v>
      </c>
      <c r="J5" s="97"/>
      <c r="K5" s="38"/>
      <c r="L5" s="38"/>
      <c r="M5" s="39" t="s">
        <v>35</v>
      </c>
      <c r="N5" s="39" t="s">
        <v>35</v>
      </c>
      <c r="O5" s="39" t="s">
        <v>35</v>
      </c>
      <c r="P5" s="96" t="s">
        <v>35</v>
      </c>
      <c r="Q5" s="79" t="s">
        <v>35</v>
      </c>
      <c r="R5" s="39" t="s">
        <v>35</v>
      </c>
      <c r="S5" s="39" t="s">
        <v>35</v>
      </c>
      <c r="T5" s="95"/>
      <c r="U5" s="95"/>
      <c r="V5" s="62"/>
      <c r="W5" s="61"/>
      <c r="X5" s="27"/>
      <c r="Y5" s="26">
        <f>COUNTIF($C5:$W5,"F")</f>
        <v>7</v>
      </c>
      <c r="Z5" s="26">
        <f>COUNTIF($C5:$W5,"S")</f>
        <v>7</v>
      </c>
      <c r="AA5" s="26"/>
      <c r="AB5" s="308"/>
      <c r="AC5" s="127"/>
      <c r="AD5" s="127"/>
      <c r="AE5" s="308"/>
      <c r="AF5" s="308"/>
      <c r="AG5" s="308"/>
      <c r="AH5" s="308"/>
      <c r="AI5" s="308"/>
      <c r="AJ5" s="127"/>
      <c r="AK5" s="127"/>
      <c r="AL5" s="334"/>
      <c r="AM5" s="335"/>
      <c r="AN5" s="335"/>
      <c r="AO5" s="335"/>
      <c r="AP5" s="336"/>
      <c r="AQ5" s="333"/>
      <c r="AR5" s="333"/>
      <c r="AS5" s="333"/>
      <c r="AT5" s="333"/>
      <c r="AU5" s="333"/>
      <c r="AV5" s="333"/>
      <c r="AW5" s="333"/>
      <c r="AX5" s="333"/>
      <c r="AY5" s="333"/>
      <c r="AZ5" s="333"/>
      <c r="BA5" s="333"/>
      <c r="BB5" s="333"/>
      <c r="BC5" s="333"/>
      <c r="BD5" s="333"/>
      <c r="BE5" s="333"/>
      <c r="BF5" s="333"/>
      <c r="BG5" s="333"/>
      <c r="BH5" s="333"/>
      <c r="BI5" s="333"/>
      <c r="BJ5" s="333"/>
    </row>
    <row r="6" spans="2:62" ht="14.45" thickBot="1" x14ac:dyDescent="0.4">
      <c r="B6" s="298" t="s">
        <v>38</v>
      </c>
      <c r="C6" s="85"/>
      <c r="D6" s="56"/>
      <c r="E6" s="56"/>
      <c r="F6" s="45" t="s">
        <v>35</v>
      </c>
      <c r="G6" s="45" t="s">
        <v>35</v>
      </c>
      <c r="H6" s="45" t="s">
        <v>35</v>
      </c>
      <c r="I6" s="94" t="s">
        <v>35</v>
      </c>
      <c r="J6" s="69" t="s">
        <v>35</v>
      </c>
      <c r="K6" s="45" t="s">
        <v>35</v>
      </c>
      <c r="L6" s="45" t="s">
        <v>35</v>
      </c>
      <c r="M6" s="93"/>
      <c r="N6" s="93"/>
      <c r="O6" s="59"/>
      <c r="P6" s="68"/>
      <c r="Q6" s="67" t="s">
        <v>34</v>
      </c>
      <c r="R6" s="46" t="s">
        <v>34</v>
      </c>
      <c r="S6" s="46" t="s">
        <v>34</v>
      </c>
      <c r="T6" s="46" t="s">
        <v>34</v>
      </c>
      <c r="U6" s="46" t="s">
        <v>34</v>
      </c>
      <c r="V6" s="46" t="s">
        <v>34</v>
      </c>
      <c r="W6" s="92" t="s">
        <v>34</v>
      </c>
      <c r="X6" s="27"/>
      <c r="Y6" s="26">
        <f>COUNTIF($C6:$W6,"F")</f>
        <v>7</v>
      </c>
      <c r="Z6" s="26">
        <f>COUNTIF($C6:$W6,"S")</f>
        <v>7</v>
      </c>
      <c r="AA6" s="26"/>
      <c r="AB6" s="308"/>
      <c r="AC6" s="127"/>
      <c r="AD6" s="127"/>
      <c r="AE6" s="127"/>
      <c r="AF6" s="127"/>
      <c r="AG6" s="127"/>
      <c r="AH6" s="127"/>
      <c r="AI6" s="127"/>
      <c r="AJ6" s="308"/>
      <c r="AK6" s="308"/>
      <c r="AL6" s="334"/>
      <c r="AM6" s="335"/>
      <c r="AN6" s="335"/>
      <c r="AO6" s="335"/>
      <c r="AP6" s="336"/>
      <c r="AQ6" s="333"/>
      <c r="AR6" s="333"/>
      <c r="AS6" s="333"/>
      <c r="AT6" s="333"/>
      <c r="AU6" s="333"/>
      <c r="AV6" s="333"/>
      <c r="AW6" s="333"/>
      <c r="AX6" s="333"/>
      <c r="AY6" s="333"/>
      <c r="AZ6" s="333"/>
      <c r="BA6" s="333"/>
      <c r="BB6" s="333"/>
      <c r="BC6" s="333"/>
      <c r="BD6" s="333"/>
      <c r="BE6" s="333"/>
      <c r="BF6" s="333"/>
      <c r="BG6" s="333"/>
      <c r="BH6" s="333"/>
      <c r="BI6" s="333"/>
      <c r="BJ6" s="333"/>
    </row>
    <row r="7" spans="2:62" ht="14.45" thickBot="1" x14ac:dyDescent="0.4">
      <c r="B7" s="298" t="s">
        <v>39</v>
      </c>
      <c r="C7" s="35" t="s">
        <v>35</v>
      </c>
      <c r="D7" s="34" t="s">
        <v>35</v>
      </c>
      <c r="E7" s="34" t="s">
        <v>35</v>
      </c>
      <c r="F7" s="91"/>
      <c r="G7" s="91"/>
      <c r="H7" s="29"/>
      <c r="I7" s="65"/>
      <c r="J7" s="31" t="s">
        <v>34</v>
      </c>
      <c r="K7" s="30" t="s">
        <v>34</v>
      </c>
      <c r="L7" s="30" t="s">
        <v>34</v>
      </c>
      <c r="M7" s="30" t="s">
        <v>34</v>
      </c>
      <c r="N7" s="30" t="s">
        <v>34</v>
      </c>
      <c r="O7" s="30" t="s">
        <v>34</v>
      </c>
      <c r="P7" s="82" t="s">
        <v>34</v>
      </c>
      <c r="Q7" s="90"/>
      <c r="R7" s="33"/>
      <c r="S7" s="33"/>
      <c r="T7" s="34" t="s">
        <v>35</v>
      </c>
      <c r="U7" s="34" t="s">
        <v>35</v>
      </c>
      <c r="V7" s="34" t="s">
        <v>35</v>
      </c>
      <c r="W7" s="89" t="s">
        <v>35</v>
      </c>
      <c r="X7" s="308"/>
      <c r="Y7" s="26">
        <f>COUNTIF($C7:$W7,"F")</f>
        <v>7</v>
      </c>
      <c r="Z7" s="26">
        <f>COUNTIF($C7:$W7,"S")</f>
        <v>7</v>
      </c>
      <c r="AA7" s="26"/>
      <c r="AB7" s="127"/>
      <c r="AC7" s="308"/>
      <c r="AD7" s="308"/>
      <c r="AE7" s="308"/>
      <c r="AF7" s="127"/>
      <c r="AG7" s="308"/>
      <c r="AH7" s="127"/>
      <c r="AI7" s="308"/>
      <c r="AJ7" s="127"/>
      <c r="AK7" s="308"/>
      <c r="AL7" s="334"/>
      <c r="AM7" s="335"/>
      <c r="AN7" s="335"/>
      <c r="AO7" s="335"/>
      <c r="AP7" s="336"/>
      <c r="AQ7" s="333"/>
      <c r="AR7" s="333"/>
      <c r="AS7" s="333"/>
      <c r="AT7" s="333"/>
      <c r="AU7" s="333"/>
      <c r="AV7" s="333"/>
      <c r="AW7" s="333"/>
      <c r="AX7" s="333"/>
      <c r="AY7" s="333"/>
      <c r="AZ7" s="333"/>
      <c r="BA7" s="333"/>
      <c r="BB7" s="333"/>
      <c r="BC7" s="333"/>
      <c r="BD7" s="333"/>
      <c r="BE7" s="333"/>
      <c r="BF7" s="333"/>
      <c r="BG7" s="333"/>
      <c r="BH7" s="333"/>
      <c r="BI7" s="333"/>
      <c r="BJ7" s="333"/>
    </row>
    <row r="8" spans="2:62" s="78" customFormat="1" ht="14.1" x14ac:dyDescent="0.35">
      <c r="B8" s="308"/>
      <c r="C8" s="127"/>
      <c r="D8" s="127"/>
      <c r="E8" s="308"/>
      <c r="F8" s="127"/>
      <c r="G8" s="308"/>
      <c r="H8" s="308"/>
      <c r="I8" s="308"/>
      <c r="J8" s="308"/>
      <c r="K8" s="127"/>
      <c r="L8" s="127"/>
      <c r="M8" s="308"/>
      <c r="N8" s="127"/>
      <c r="O8" s="308"/>
      <c r="P8" s="308"/>
      <c r="Q8" s="127"/>
      <c r="R8" s="127"/>
      <c r="S8" s="127"/>
      <c r="T8" s="127"/>
      <c r="U8" s="308"/>
      <c r="V8" s="127"/>
      <c r="W8" s="308"/>
      <c r="X8" s="308"/>
      <c r="Y8" s="127"/>
      <c r="Z8" s="127"/>
      <c r="AA8" s="127"/>
      <c r="AB8" s="127"/>
      <c r="AC8" s="127"/>
      <c r="AD8" s="127"/>
      <c r="AE8" s="308"/>
      <c r="AF8" s="308"/>
      <c r="AG8" s="127"/>
      <c r="AH8" s="127"/>
      <c r="AI8" s="127"/>
      <c r="AJ8" s="127"/>
      <c r="AK8" s="127"/>
      <c r="AL8" s="339"/>
      <c r="AM8" s="336"/>
      <c r="AN8" s="336"/>
      <c r="AO8" s="336"/>
      <c r="AP8" s="333"/>
      <c r="AQ8" s="339"/>
      <c r="AR8" s="339"/>
      <c r="AS8" s="339"/>
      <c r="AT8" s="339"/>
      <c r="AU8" s="339"/>
      <c r="AV8" s="339"/>
      <c r="AW8" s="339"/>
      <c r="AX8" s="339"/>
      <c r="AY8" s="339"/>
      <c r="AZ8" s="339"/>
      <c r="BA8" s="339"/>
      <c r="BB8" s="339"/>
      <c r="BC8" s="339"/>
      <c r="BD8" s="339"/>
      <c r="BE8" s="339"/>
      <c r="BF8" s="339"/>
      <c r="BG8" s="339"/>
      <c r="BH8" s="339"/>
      <c r="BI8" s="339"/>
      <c r="BJ8" s="339"/>
    </row>
    <row r="9" spans="2:62" ht="19.5" customHeight="1" x14ac:dyDescent="0.25">
      <c r="B9" s="308"/>
      <c r="C9" s="272" t="s">
        <v>282</v>
      </c>
      <c r="D9" s="127"/>
      <c r="E9" s="127"/>
      <c r="F9" s="127"/>
      <c r="G9" s="127"/>
      <c r="H9" s="308"/>
      <c r="I9" s="308"/>
      <c r="J9" s="127"/>
      <c r="K9" s="127"/>
      <c r="L9" s="127"/>
      <c r="M9" s="127"/>
      <c r="N9" s="127"/>
      <c r="O9" s="127"/>
      <c r="P9" s="127"/>
      <c r="Q9" s="308"/>
      <c r="R9" s="308"/>
      <c r="S9" s="308"/>
      <c r="T9" s="308"/>
      <c r="U9" s="308"/>
      <c r="V9" s="127"/>
      <c r="W9" s="127"/>
      <c r="X9" s="308"/>
      <c r="Y9" s="26"/>
      <c r="Z9" s="26"/>
      <c r="AA9" s="26"/>
      <c r="AB9" s="27"/>
      <c r="AE9" s="245" t="s">
        <v>276</v>
      </c>
      <c r="AF9" s="296"/>
      <c r="AG9" s="296"/>
      <c r="AH9" s="296"/>
      <c r="AI9" s="296"/>
      <c r="AJ9" s="296"/>
      <c r="AK9" s="296"/>
      <c r="AL9" s="333"/>
      <c r="AM9" s="333"/>
      <c r="AN9" s="333"/>
      <c r="AO9" s="333"/>
      <c r="AP9" s="333"/>
      <c r="AQ9" s="333"/>
      <c r="AR9" s="333"/>
      <c r="AS9" s="333"/>
      <c r="AT9" s="333"/>
      <c r="AU9" s="333"/>
      <c r="AV9" s="333"/>
      <c r="AW9" s="333"/>
      <c r="AX9" s="333"/>
      <c r="AY9" s="333"/>
      <c r="AZ9" s="333"/>
      <c r="BA9" s="333"/>
      <c r="BB9" s="333"/>
      <c r="BC9" s="333"/>
      <c r="BD9" s="333"/>
      <c r="BE9" s="333"/>
      <c r="BF9" s="333"/>
      <c r="BG9" s="333"/>
      <c r="BH9" s="333"/>
      <c r="BI9" s="333"/>
      <c r="BJ9" s="333"/>
    </row>
    <row r="10" spans="2:62" s="78" customFormat="1" ht="15.75" customHeight="1" thickBot="1" x14ac:dyDescent="0.4">
      <c r="B10" s="308"/>
      <c r="C10" s="127"/>
      <c r="D10" s="127"/>
      <c r="E10" s="308"/>
      <c r="F10" s="127"/>
      <c r="G10" s="308"/>
      <c r="H10" s="308"/>
      <c r="I10" s="308"/>
      <c r="J10" s="308"/>
      <c r="K10" s="127"/>
      <c r="L10" s="127"/>
      <c r="M10" s="308"/>
      <c r="N10" s="127"/>
      <c r="O10" s="308"/>
      <c r="P10" s="308"/>
      <c r="Q10" s="127"/>
      <c r="R10" s="127"/>
      <c r="S10" s="127"/>
      <c r="T10" s="127"/>
      <c r="U10" s="308"/>
      <c r="V10" s="127"/>
      <c r="W10" s="308"/>
      <c r="X10" s="308"/>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2" s="78" customFormat="1" ht="19.5" customHeight="1" x14ac:dyDescent="0.35">
      <c r="B11" s="308"/>
      <c r="C11" s="362" t="s">
        <v>242</v>
      </c>
      <c r="D11" s="362"/>
      <c r="E11" s="362"/>
      <c r="F11" s="362"/>
      <c r="G11" s="362"/>
      <c r="H11" s="362"/>
      <c r="I11" s="467">
        <v>37.33</v>
      </c>
      <c r="J11" s="467"/>
      <c r="K11" s="127"/>
      <c r="L11" s="127"/>
      <c r="M11" s="308"/>
      <c r="N11" s="127"/>
      <c r="O11" s="308"/>
      <c r="P11" s="308"/>
      <c r="Q11" s="127"/>
      <c r="R11" s="127"/>
      <c r="S11" s="127"/>
      <c r="T11" s="127"/>
      <c r="U11" s="308"/>
      <c r="V11" s="127"/>
      <c r="W11" s="308"/>
      <c r="X11" s="308"/>
      <c r="Y11" s="127"/>
      <c r="Z11" s="127"/>
      <c r="AA11" s="127"/>
      <c r="AB11" s="127"/>
      <c r="AC11" s="127"/>
      <c r="AD11" s="127"/>
      <c r="AE11" s="274" t="s">
        <v>255</v>
      </c>
      <c r="AF11" s="275"/>
      <c r="AG11" s="275"/>
      <c r="AH11" s="275"/>
      <c r="AI11" s="275"/>
      <c r="AJ11" s="275"/>
      <c r="AK11" s="275"/>
      <c r="AL11" s="275"/>
      <c r="AM11" s="275"/>
      <c r="AN11" s="276"/>
      <c r="AO11" s="363">
        <f>$L24*$L26*$M34</f>
        <v>10609.186000000002</v>
      </c>
      <c r="AP11" s="364"/>
      <c r="AQ11" s="364"/>
      <c r="AR11" s="364"/>
      <c r="AS11" s="364"/>
      <c r="AT11" s="364"/>
      <c r="AU11" s="364"/>
      <c r="AV11" s="364"/>
      <c r="AW11" s="364"/>
      <c r="AX11" s="365"/>
      <c r="AY11" s="363">
        <f>$L25*$L26*$M34</f>
        <v>14267.526000000002</v>
      </c>
      <c r="AZ11" s="364"/>
      <c r="BA11" s="364"/>
      <c r="BB11" s="364"/>
      <c r="BC11" s="364"/>
      <c r="BD11" s="364"/>
      <c r="BE11" s="364"/>
      <c r="BF11" s="364"/>
      <c r="BG11" s="364"/>
      <c r="BH11" s="365"/>
    </row>
    <row r="12" spans="2:62" ht="19.5" customHeight="1" x14ac:dyDescent="0.25">
      <c r="C12" s="307" t="s">
        <v>243</v>
      </c>
      <c r="I12" s="26">
        <v>2</v>
      </c>
      <c r="AE12" s="277" t="s">
        <v>256</v>
      </c>
      <c r="AF12" s="278"/>
      <c r="AG12" s="278"/>
      <c r="AH12" s="278"/>
      <c r="AI12" s="278"/>
      <c r="AJ12" s="278"/>
      <c r="AK12" s="278"/>
      <c r="AL12" s="278"/>
      <c r="AM12" s="278"/>
      <c r="AN12" s="279"/>
      <c r="AO12" s="372">
        <f>$L26*$L27</f>
        <v>0</v>
      </c>
      <c r="AP12" s="373"/>
      <c r="AQ12" s="373"/>
      <c r="AR12" s="373"/>
      <c r="AS12" s="373"/>
      <c r="AT12" s="373"/>
      <c r="AU12" s="373"/>
      <c r="AV12" s="373"/>
      <c r="AW12" s="373"/>
      <c r="AX12" s="374"/>
      <c r="AY12" s="372">
        <f>$L26*$L27</f>
        <v>0</v>
      </c>
      <c r="AZ12" s="373"/>
      <c r="BA12" s="373"/>
      <c r="BB12" s="373"/>
      <c r="BC12" s="373"/>
      <c r="BD12" s="373"/>
      <c r="BE12" s="373"/>
      <c r="BF12" s="373"/>
      <c r="BG12" s="373"/>
      <c r="BH12" s="374"/>
    </row>
    <row r="13" spans="2:62" ht="19.5" customHeight="1" x14ac:dyDescent="0.25">
      <c r="C13" s="307" t="s">
        <v>244</v>
      </c>
      <c r="I13" s="26">
        <v>3</v>
      </c>
      <c r="AE13" s="277" t="s">
        <v>257</v>
      </c>
      <c r="AF13" s="278"/>
      <c r="AG13" s="278"/>
      <c r="AH13" s="278"/>
      <c r="AI13" s="278"/>
      <c r="AJ13" s="278"/>
      <c r="AK13" s="278"/>
      <c r="AL13" s="278"/>
      <c r="AM13" s="278"/>
      <c r="AN13" s="279"/>
      <c r="AO13" s="375">
        <f>$M38+$Q38+$U38</f>
        <v>7</v>
      </c>
      <c r="AP13" s="376"/>
      <c r="AQ13" s="376"/>
      <c r="AR13" s="376"/>
      <c r="AS13" s="376"/>
      <c r="AT13" s="376"/>
      <c r="AU13" s="376"/>
      <c r="AV13" s="376"/>
      <c r="AW13" s="376"/>
      <c r="AX13" s="377"/>
      <c r="AY13" s="375">
        <f>$M38+$Q38+$U38</f>
        <v>7</v>
      </c>
      <c r="AZ13" s="376"/>
      <c r="BA13" s="376"/>
      <c r="BB13" s="376"/>
      <c r="BC13" s="376"/>
      <c r="BD13" s="376"/>
      <c r="BE13" s="376"/>
      <c r="BF13" s="376"/>
      <c r="BG13" s="376"/>
      <c r="BH13" s="377"/>
    </row>
    <row r="14" spans="2:62" ht="19.5" customHeight="1" thickBot="1" x14ac:dyDescent="0.3">
      <c r="C14" s="125"/>
      <c r="AE14" s="280" t="s">
        <v>258</v>
      </c>
      <c r="AF14" s="281"/>
      <c r="AG14" s="281"/>
      <c r="AH14" s="281"/>
      <c r="AI14" s="281"/>
      <c r="AJ14" s="281"/>
      <c r="AK14" s="281"/>
      <c r="AL14" s="281"/>
      <c r="AM14" s="281"/>
      <c r="AN14" s="282"/>
      <c r="AO14" s="378">
        <f>$M38*$O38+$Q38*$S38+$U38*$W38</f>
        <v>56</v>
      </c>
      <c r="AP14" s="379"/>
      <c r="AQ14" s="379"/>
      <c r="AR14" s="379"/>
      <c r="AS14" s="379"/>
      <c r="AT14" s="379"/>
      <c r="AU14" s="379"/>
      <c r="AV14" s="379"/>
      <c r="AW14" s="379"/>
      <c r="AX14" s="380"/>
      <c r="AY14" s="378">
        <f>$M38*$O38+$Q38*$S38+$U38*$W38</f>
        <v>56</v>
      </c>
      <c r="AZ14" s="379"/>
      <c r="BA14" s="379"/>
      <c r="BB14" s="379"/>
      <c r="BC14" s="379"/>
      <c r="BD14" s="379"/>
      <c r="BE14" s="379"/>
      <c r="BF14" s="379"/>
      <c r="BG14" s="379"/>
      <c r="BH14" s="380"/>
    </row>
    <row r="15" spans="2:62"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IF($M$34="",0,(($L$24/$M$33*($M38*$O38+$Q38*$S38+$U38*$W38))*AO12))</f>
        <v>0</v>
      </c>
      <c r="AP15" s="370"/>
      <c r="AQ15" s="370"/>
      <c r="AR15" s="370"/>
      <c r="AS15" s="370"/>
      <c r="AT15" s="370"/>
      <c r="AU15" s="370"/>
      <c r="AV15" s="370"/>
      <c r="AW15" s="370"/>
      <c r="AX15" s="371"/>
      <c r="AY15" s="369">
        <f>IF($M$34="",0,(($L$25/$M$33*($M38*$O38+$Q38*$S38+$U38*$W38))*AY12))</f>
        <v>0</v>
      </c>
      <c r="AZ15" s="370"/>
      <c r="BA15" s="370"/>
      <c r="BB15" s="370"/>
      <c r="BC15" s="370"/>
      <c r="BD15" s="370"/>
      <c r="BE15" s="370"/>
      <c r="BF15" s="370"/>
      <c r="BG15" s="370"/>
      <c r="BH15" s="371"/>
    </row>
    <row r="16" spans="2:62" ht="19.5" customHeight="1" x14ac:dyDescent="0.25">
      <c r="D16" s="230"/>
      <c r="E16" s="230"/>
      <c r="F16" s="230"/>
      <c r="G16" s="230"/>
      <c r="H16" s="230"/>
      <c r="I16" s="229"/>
      <c r="AE16" s="277" t="s">
        <v>264</v>
      </c>
      <c r="AF16" s="278"/>
      <c r="AG16" s="278"/>
      <c r="AH16" s="278"/>
      <c r="AI16" s="278"/>
      <c r="AJ16" s="278"/>
      <c r="AK16" s="278"/>
      <c r="AL16" s="278"/>
      <c r="AM16" s="278"/>
      <c r="AN16" s="279"/>
      <c r="AO16" s="372">
        <f>$L26*$L29</f>
        <v>0</v>
      </c>
      <c r="AP16" s="373"/>
      <c r="AQ16" s="373"/>
      <c r="AR16" s="373"/>
      <c r="AS16" s="373"/>
      <c r="AT16" s="373"/>
      <c r="AU16" s="373"/>
      <c r="AV16" s="373"/>
      <c r="AW16" s="373"/>
      <c r="AX16" s="374"/>
      <c r="AY16" s="372">
        <f>$L26*$L29</f>
        <v>0</v>
      </c>
      <c r="AZ16" s="373"/>
      <c r="BA16" s="373"/>
      <c r="BB16" s="373"/>
      <c r="BC16" s="373"/>
      <c r="BD16" s="373"/>
      <c r="BE16" s="373"/>
      <c r="BF16" s="373"/>
      <c r="BG16" s="373"/>
      <c r="BH16" s="374"/>
    </row>
    <row r="17" spans="3:60" ht="19.5" customHeight="1" x14ac:dyDescent="0.25">
      <c r="C17" s="232" t="s">
        <v>133</v>
      </c>
      <c r="D17" s="381" t="s">
        <v>225</v>
      </c>
      <c r="E17" s="381"/>
      <c r="F17" s="381"/>
      <c r="G17" s="381"/>
      <c r="H17" s="381"/>
      <c r="I17" s="382"/>
      <c r="J17" s="232" t="s">
        <v>133</v>
      </c>
      <c r="K17" s="383" t="s">
        <v>226</v>
      </c>
      <c r="L17" s="383"/>
      <c r="M17" s="383"/>
      <c r="N17" s="383"/>
      <c r="O17" s="383"/>
      <c r="P17" s="383"/>
      <c r="AE17" s="277" t="s">
        <v>265</v>
      </c>
      <c r="AF17" s="278"/>
      <c r="AG17" s="278"/>
      <c r="AH17" s="278"/>
      <c r="AI17" s="278"/>
      <c r="AJ17" s="278"/>
      <c r="AK17" s="278"/>
      <c r="AL17" s="278"/>
      <c r="AM17" s="278"/>
      <c r="AN17" s="279"/>
      <c r="AO17" s="375">
        <f>$Q39</f>
        <v>2</v>
      </c>
      <c r="AP17" s="376"/>
      <c r="AQ17" s="376"/>
      <c r="AR17" s="376"/>
      <c r="AS17" s="376"/>
      <c r="AT17" s="376"/>
      <c r="AU17" s="376"/>
      <c r="AV17" s="376"/>
      <c r="AW17" s="376"/>
      <c r="AX17" s="377"/>
      <c r="AY17" s="375">
        <f>$Q39</f>
        <v>2</v>
      </c>
      <c r="AZ17" s="376"/>
      <c r="BA17" s="376"/>
      <c r="BB17" s="376"/>
      <c r="BC17" s="376"/>
      <c r="BD17" s="376"/>
      <c r="BE17" s="376"/>
      <c r="BF17" s="376"/>
      <c r="BG17" s="376"/>
      <c r="BH17" s="377"/>
    </row>
    <row r="18" spans="3:60" ht="19.5" customHeight="1" thickBot="1" x14ac:dyDescent="0.3">
      <c r="C18" s="301"/>
      <c r="D18" s="381"/>
      <c r="E18" s="381"/>
      <c r="F18" s="381"/>
      <c r="G18" s="381"/>
      <c r="H18" s="381"/>
      <c r="I18" s="382"/>
      <c r="J18" s="232"/>
      <c r="K18" s="383"/>
      <c r="L18" s="383"/>
      <c r="M18" s="383"/>
      <c r="N18" s="383"/>
      <c r="O18" s="383"/>
      <c r="P18" s="383"/>
      <c r="AE18" s="280" t="s">
        <v>266</v>
      </c>
      <c r="AF18" s="281"/>
      <c r="AG18" s="281"/>
      <c r="AH18" s="281"/>
      <c r="AI18" s="281"/>
      <c r="AJ18" s="281"/>
      <c r="AK18" s="281"/>
      <c r="AL18" s="281"/>
      <c r="AM18" s="281"/>
      <c r="AN18" s="282"/>
      <c r="AO18" s="378">
        <f>$Q37*$S37+$Q38*$S38</f>
        <v>16</v>
      </c>
      <c r="AP18" s="379"/>
      <c r="AQ18" s="379"/>
      <c r="AR18" s="379"/>
      <c r="AS18" s="379"/>
      <c r="AT18" s="379"/>
      <c r="AU18" s="379"/>
      <c r="AV18" s="379"/>
      <c r="AW18" s="379"/>
      <c r="AX18" s="380"/>
      <c r="AY18" s="378">
        <f>$Q37*$S37+$Q38*$S38</f>
        <v>16</v>
      </c>
      <c r="AZ18" s="379"/>
      <c r="BA18" s="379"/>
      <c r="BB18" s="379"/>
      <c r="BC18" s="379"/>
      <c r="BD18" s="379"/>
      <c r="BE18" s="379"/>
      <c r="BF18" s="379"/>
      <c r="BG18" s="379"/>
      <c r="BH18" s="380"/>
    </row>
    <row r="19" spans="3:60" ht="19.5" customHeight="1" thickTop="1" x14ac:dyDescent="0.25">
      <c r="C19" s="301"/>
      <c r="D19" s="309"/>
      <c r="E19" s="309"/>
      <c r="F19" s="309"/>
      <c r="G19" s="309"/>
      <c r="H19" s="309"/>
      <c r="I19" s="310"/>
      <c r="J19" s="232"/>
      <c r="K19" s="383"/>
      <c r="L19" s="383"/>
      <c r="M19" s="383"/>
      <c r="N19" s="383"/>
      <c r="O19" s="383"/>
      <c r="P19" s="383"/>
      <c r="AE19" s="283" t="s">
        <v>267</v>
      </c>
      <c r="AF19" s="284"/>
      <c r="AG19" s="284"/>
      <c r="AH19" s="284"/>
      <c r="AI19" s="284"/>
      <c r="AJ19" s="284"/>
      <c r="AK19" s="284"/>
      <c r="AL19" s="284"/>
      <c r="AM19" s="284"/>
      <c r="AN19" s="285"/>
      <c r="AO19" s="369">
        <f>IF($M$34="",0,(($L$24/$M$33*($Q37*$S37+$Q38*$S38))*AO16))</f>
        <v>0</v>
      </c>
      <c r="AP19" s="370"/>
      <c r="AQ19" s="370"/>
      <c r="AR19" s="370"/>
      <c r="AS19" s="370"/>
      <c r="AT19" s="370"/>
      <c r="AU19" s="370"/>
      <c r="AV19" s="370"/>
      <c r="AW19" s="370"/>
      <c r="AX19" s="371"/>
      <c r="AY19" s="369">
        <f>IF($M$34="",0,(($L$25/$M$33*($Q37*$S37+$Q38*$S38))*AY16))</f>
        <v>0</v>
      </c>
      <c r="AZ19" s="370"/>
      <c r="BA19" s="370"/>
      <c r="BB19" s="370"/>
      <c r="BC19" s="370"/>
      <c r="BD19" s="370"/>
      <c r="BE19" s="370"/>
      <c r="BF19" s="370"/>
      <c r="BG19" s="370"/>
      <c r="BH19" s="371"/>
    </row>
    <row r="20" spans="3:60" ht="19.5" customHeight="1" x14ac:dyDescent="0.25">
      <c r="C20" s="301"/>
      <c r="D20" s="309"/>
      <c r="E20" s="309"/>
      <c r="F20" s="309"/>
      <c r="G20" s="309"/>
      <c r="H20" s="309"/>
      <c r="I20" s="310"/>
      <c r="J20" s="232" t="s">
        <v>134</v>
      </c>
      <c r="K20" s="473" t="s">
        <v>155</v>
      </c>
      <c r="L20" s="473"/>
      <c r="M20" s="473"/>
      <c r="N20" s="473"/>
      <c r="O20" s="473"/>
      <c r="P20" s="473"/>
      <c r="AE20" s="277" t="s">
        <v>268</v>
      </c>
      <c r="AF20" s="278"/>
      <c r="AG20" s="278"/>
      <c r="AH20" s="278"/>
      <c r="AI20" s="278"/>
      <c r="AJ20" s="278"/>
      <c r="AK20" s="278"/>
      <c r="AL20" s="278"/>
      <c r="AM20" s="278"/>
      <c r="AN20" s="279"/>
      <c r="AO20" s="372">
        <f>$L26*$L30</f>
        <v>9.8000000000000007</v>
      </c>
      <c r="AP20" s="373"/>
      <c r="AQ20" s="373"/>
      <c r="AR20" s="373"/>
      <c r="AS20" s="373"/>
      <c r="AT20" s="373"/>
      <c r="AU20" s="373"/>
      <c r="AV20" s="373"/>
      <c r="AW20" s="373"/>
      <c r="AX20" s="374"/>
      <c r="AY20" s="372">
        <f>$L26*$L30</f>
        <v>9.8000000000000007</v>
      </c>
      <c r="AZ20" s="373"/>
      <c r="BA20" s="373"/>
      <c r="BB20" s="373"/>
      <c r="BC20" s="373"/>
      <c r="BD20" s="373"/>
      <c r="BE20" s="373"/>
      <c r="BF20" s="373"/>
      <c r="BG20" s="373"/>
      <c r="BH20" s="374"/>
    </row>
    <row r="21" spans="3:60" ht="19.5" customHeight="1" x14ac:dyDescent="0.25">
      <c r="AE21" s="277" t="s">
        <v>269</v>
      </c>
      <c r="AF21" s="278"/>
      <c r="AG21" s="278"/>
      <c r="AH21" s="278"/>
      <c r="AI21" s="278"/>
      <c r="AJ21" s="278"/>
      <c r="AK21" s="278"/>
      <c r="AL21" s="278"/>
      <c r="AM21" s="278"/>
      <c r="AN21" s="279"/>
      <c r="AO21" s="375">
        <f>$U39</f>
        <v>2</v>
      </c>
      <c r="AP21" s="376"/>
      <c r="AQ21" s="376"/>
      <c r="AR21" s="376"/>
      <c r="AS21" s="376"/>
      <c r="AT21" s="376"/>
      <c r="AU21" s="376"/>
      <c r="AV21" s="376"/>
      <c r="AW21" s="376"/>
      <c r="AX21" s="377"/>
      <c r="AY21" s="375">
        <f>$U39</f>
        <v>2</v>
      </c>
      <c r="AZ21" s="376"/>
      <c r="BA21" s="376"/>
      <c r="BB21" s="376"/>
      <c r="BC21" s="376"/>
      <c r="BD21" s="376"/>
      <c r="BE21" s="376"/>
      <c r="BF21" s="376"/>
      <c r="BG21" s="376"/>
      <c r="BH21" s="377"/>
    </row>
    <row r="22" spans="3:60" ht="19.5" customHeight="1" thickBot="1" x14ac:dyDescent="0.3">
      <c r="C22" s="261" t="s">
        <v>281</v>
      </c>
      <c r="D22" s="297"/>
      <c r="E22" s="297"/>
      <c r="F22" s="297"/>
      <c r="G22" s="297"/>
      <c r="H22" s="297"/>
      <c r="I22" s="297"/>
      <c r="J22" s="301"/>
      <c r="K22" s="301"/>
      <c r="L22" s="301"/>
      <c r="M22" s="301"/>
      <c r="N22" s="301"/>
      <c r="O22" s="301"/>
      <c r="P22" s="301"/>
      <c r="AE22" s="280" t="s">
        <v>270</v>
      </c>
      <c r="AF22" s="281"/>
      <c r="AG22" s="281"/>
      <c r="AH22" s="281"/>
      <c r="AI22" s="281"/>
      <c r="AJ22" s="281"/>
      <c r="AK22" s="281"/>
      <c r="AL22" s="281"/>
      <c r="AM22" s="281"/>
      <c r="AN22" s="282"/>
      <c r="AO22" s="378">
        <f>$U37*$W37+$U38*$W38</f>
        <v>16</v>
      </c>
      <c r="AP22" s="379"/>
      <c r="AQ22" s="379"/>
      <c r="AR22" s="379"/>
      <c r="AS22" s="379"/>
      <c r="AT22" s="379"/>
      <c r="AU22" s="379"/>
      <c r="AV22" s="379"/>
      <c r="AW22" s="379"/>
      <c r="AX22" s="380"/>
      <c r="AY22" s="378">
        <f>$U37*$W37+$U38*$W38</f>
        <v>16</v>
      </c>
      <c r="AZ22" s="379"/>
      <c r="BA22" s="379"/>
      <c r="BB22" s="379"/>
      <c r="BC22" s="379"/>
      <c r="BD22" s="379"/>
      <c r="BE22" s="379"/>
      <c r="BF22" s="379"/>
      <c r="BG22" s="379"/>
      <c r="BH22" s="380"/>
    </row>
    <row r="23" spans="3:60" ht="19.5" customHeight="1" thickTop="1" thickBot="1" x14ac:dyDescent="0.3">
      <c r="C23" s="301"/>
      <c r="D23" s="301"/>
      <c r="E23" s="301"/>
      <c r="F23" s="301"/>
      <c r="G23" s="301"/>
      <c r="H23" s="301"/>
      <c r="I23" s="301"/>
      <c r="J23" s="301"/>
      <c r="K23" s="301"/>
      <c r="L23" s="301"/>
      <c r="M23" s="301"/>
      <c r="N23" s="301"/>
      <c r="O23" s="301"/>
      <c r="P23" s="301"/>
      <c r="AE23" s="286" t="s">
        <v>271</v>
      </c>
      <c r="AF23" s="287"/>
      <c r="AG23" s="287"/>
      <c r="AH23" s="287"/>
      <c r="AI23" s="287"/>
      <c r="AJ23" s="287"/>
      <c r="AK23" s="287"/>
      <c r="AL23" s="287"/>
      <c r="AM23" s="287"/>
      <c r="AN23" s="288"/>
      <c r="AO23" s="392">
        <f>IF($M$34="",0,(($L$24/$M$33*($U37*$W37+$U38*$W38))*AO20))</f>
        <v>1515.7333333333333</v>
      </c>
      <c r="AP23" s="393"/>
      <c r="AQ23" s="393"/>
      <c r="AR23" s="393"/>
      <c r="AS23" s="393"/>
      <c r="AT23" s="393"/>
      <c r="AU23" s="393"/>
      <c r="AV23" s="393"/>
      <c r="AW23" s="393"/>
      <c r="AX23" s="394"/>
      <c r="AY23" s="392">
        <f>IF($M$34="",0,(($L$25/$M$33*($U37*$W37+$U38*$W38))*AY20))</f>
        <v>2038.4</v>
      </c>
      <c r="AZ23" s="393"/>
      <c r="BA23" s="393"/>
      <c r="BB23" s="393"/>
      <c r="BC23" s="393"/>
      <c r="BD23" s="393"/>
      <c r="BE23" s="393"/>
      <c r="BF23" s="393"/>
      <c r="BG23" s="393"/>
      <c r="BH23" s="394"/>
    </row>
    <row r="24" spans="3:60" ht="19.5" customHeight="1" thickTop="1" x14ac:dyDescent="0.25">
      <c r="C24" s="443" t="s">
        <v>279</v>
      </c>
      <c r="D24" s="444"/>
      <c r="E24" s="444"/>
      <c r="F24" s="444"/>
      <c r="G24" s="444"/>
      <c r="H24" s="444"/>
      <c r="I24" s="444"/>
      <c r="J24" s="444"/>
      <c r="K24" s="445"/>
      <c r="L24" s="452">
        <f>Schichtplanrechner!$K$18</f>
        <v>29</v>
      </c>
      <c r="M24" s="453"/>
      <c r="N24" s="454"/>
      <c r="O24" s="301"/>
      <c r="AE24" s="283" t="s">
        <v>272</v>
      </c>
      <c r="AF24" s="284"/>
      <c r="AG24" s="284"/>
      <c r="AH24" s="284"/>
      <c r="AI24" s="284"/>
      <c r="AJ24" s="284"/>
      <c r="AK24" s="284"/>
      <c r="AL24" s="284"/>
      <c r="AM24" s="284"/>
      <c r="AN24" s="285"/>
      <c r="AO24" s="369">
        <f>AO11+AO15+AO19+AO23</f>
        <v>12124.919333333335</v>
      </c>
      <c r="AP24" s="370"/>
      <c r="AQ24" s="370"/>
      <c r="AR24" s="370"/>
      <c r="AS24" s="370"/>
      <c r="AT24" s="370"/>
      <c r="AU24" s="370"/>
      <c r="AV24" s="370"/>
      <c r="AW24" s="370"/>
      <c r="AX24" s="371"/>
      <c r="AY24" s="369">
        <f>AY11+AY15+AY19+AY23</f>
        <v>16305.926000000001</v>
      </c>
      <c r="AZ24" s="370"/>
      <c r="BA24" s="370"/>
      <c r="BB24" s="370"/>
      <c r="BC24" s="370"/>
      <c r="BD24" s="370"/>
      <c r="BE24" s="370"/>
      <c r="BF24" s="370"/>
      <c r="BG24" s="370"/>
      <c r="BH24" s="371"/>
    </row>
    <row r="25" spans="3:60" ht="19.5" customHeight="1" x14ac:dyDescent="0.25">
      <c r="C25" s="455" t="s">
        <v>280</v>
      </c>
      <c r="D25" s="456"/>
      <c r="E25" s="456"/>
      <c r="F25" s="456"/>
      <c r="G25" s="456"/>
      <c r="H25" s="456"/>
      <c r="I25" s="456"/>
      <c r="J25" s="456"/>
      <c r="K25" s="457"/>
      <c r="L25" s="458">
        <f>Schichtplanrechner!$P$17</f>
        <v>39</v>
      </c>
      <c r="M25" s="459"/>
      <c r="N25" s="460"/>
      <c r="O25" s="301"/>
      <c r="AE25" s="289" t="s">
        <v>273</v>
      </c>
      <c r="AF25" s="290"/>
      <c r="AG25" s="290"/>
      <c r="AH25" s="290"/>
      <c r="AI25" s="290"/>
      <c r="AJ25" s="290"/>
      <c r="AK25" s="290"/>
      <c r="AL25" s="290"/>
      <c r="AM25" s="290"/>
      <c r="AN25" s="291"/>
      <c r="AO25" s="407">
        <f>AO24*13</f>
        <v>157623.95133333336</v>
      </c>
      <c r="AP25" s="408"/>
      <c r="AQ25" s="408"/>
      <c r="AR25" s="408"/>
      <c r="AS25" s="408"/>
      <c r="AT25" s="408"/>
      <c r="AU25" s="408"/>
      <c r="AV25" s="408"/>
      <c r="AW25" s="408"/>
      <c r="AX25" s="409"/>
      <c r="AY25" s="407">
        <f>AY24*13</f>
        <v>211977.03800000003</v>
      </c>
      <c r="AZ25" s="408"/>
      <c r="BA25" s="408"/>
      <c r="BB25" s="408"/>
      <c r="BC25" s="408"/>
      <c r="BD25" s="408"/>
      <c r="BE25" s="408"/>
      <c r="BF25" s="408"/>
      <c r="BG25" s="408"/>
      <c r="BH25" s="409"/>
    </row>
    <row r="26" spans="3:60" ht="19.5" customHeight="1" thickBot="1" x14ac:dyDescent="0.3">
      <c r="C26" s="386" t="s">
        <v>246</v>
      </c>
      <c r="D26" s="387"/>
      <c r="E26" s="387"/>
      <c r="F26" s="387"/>
      <c r="G26" s="387"/>
      <c r="H26" s="387"/>
      <c r="I26" s="387"/>
      <c r="J26" s="387"/>
      <c r="K26" s="388"/>
      <c r="L26" s="389">
        <f>Schichtplanrechner!$P$23</f>
        <v>9.8000000000000007</v>
      </c>
      <c r="M26" s="390"/>
      <c r="N26" s="391"/>
      <c r="O26" s="301"/>
      <c r="AE26" s="292" t="s">
        <v>274</v>
      </c>
      <c r="AF26" s="293"/>
      <c r="AG26" s="293"/>
      <c r="AH26" s="293"/>
      <c r="AI26" s="293"/>
      <c r="AJ26" s="293"/>
      <c r="AK26" s="293"/>
      <c r="AL26" s="293"/>
      <c r="AM26" s="293"/>
      <c r="AN26" s="294"/>
      <c r="AO26" s="395">
        <f>AO25*4</f>
        <v>630495.80533333344</v>
      </c>
      <c r="AP26" s="396"/>
      <c r="AQ26" s="396"/>
      <c r="AR26" s="396"/>
      <c r="AS26" s="396"/>
      <c r="AT26" s="396"/>
      <c r="AU26" s="396"/>
      <c r="AV26" s="396"/>
      <c r="AW26" s="396"/>
      <c r="AX26" s="397"/>
      <c r="AY26" s="395">
        <f>AY25*4</f>
        <v>847908.15200000012</v>
      </c>
      <c r="AZ26" s="396"/>
      <c r="BA26" s="396"/>
      <c r="BB26" s="396"/>
      <c r="BC26" s="396"/>
      <c r="BD26" s="396"/>
      <c r="BE26" s="396"/>
      <c r="BF26" s="396"/>
      <c r="BG26" s="396"/>
      <c r="BH26" s="397"/>
    </row>
    <row r="27" spans="3:60" ht="19.5" customHeight="1" x14ac:dyDescent="0.25">
      <c r="C27" s="386" t="s">
        <v>247</v>
      </c>
      <c r="D27" s="387"/>
      <c r="E27" s="387"/>
      <c r="F27" s="387"/>
      <c r="G27" s="387"/>
      <c r="H27" s="387"/>
      <c r="I27" s="387"/>
      <c r="J27" s="387"/>
      <c r="K27" s="388"/>
      <c r="L27" s="404">
        <f>Schichtplanrechner!$P$24</f>
        <v>0</v>
      </c>
      <c r="M27" s="405"/>
      <c r="N27" s="406"/>
      <c r="O27" s="301"/>
    </row>
    <row r="28" spans="3:60" ht="19.5" customHeight="1" x14ac:dyDescent="0.25">
      <c r="C28" s="386" t="s">
        <v>248</v>
      </c>
      <c r="D28" s="387"/>
      <c r="E28" s="387"/>
      <c r="F28" s="387"/>
      <c r="G28" s="387"/>
      <c r="H28" s="387"/>
      <c r="I28" s="387"/>
      <c r="J28" s="387"/>
      <c r="K28" s="388"/>
      <c r="L28" s="404">
        <f>Schichtplanrechner!$P$25</f>
        <v>0.5</v>
      </c>
      <c r="M28" s="405"/>
      <c r="N28" s="406"/>
      <c r="O28" s="301"/>
    </row>
    <row r="29" spans="3:60" ht="19.5" customHeight="1" x14ac:dyDescent="0.25">
      <c r="C29" s="386" t="s">
        <v>249</v>
      </c>
      <c r="D29" s="387"/>
      <c r="E29" s="387"/>
      <c r="F29" s="387"/>
      <c r="G29" s="387"/>
      <c r="H29" s="387"/>
      <c r="I29" s="387"/>
      <c r="J29" s="387"/>
      <c r="K29" s="388"/>
      <c r="L29" s="404">
        <f>Schichtplanrechner!$P$26</f>
        <v>0</v>
      </c>
      <c r="M29" s="405"/>
      <c r="N29" s="406"/>
    </row>
    <row r="30" spans="3:60" ht="19.5" customHeight="1" thickBot="1" x14ac:dyDescent="0.3">
      <c r="C30" s="398" t="s">
        <v>250</v>
      </c>
      <c r="D30" s="399"/>
      <c r="E30" s="399"/>
      <c r="F30" s="399"/>
      <c r="G30" s="399"/>
      <c r="H30" s="399"/>
      <c r="I30" s="399"/>
      <c r="J30" s="399"/>
      <c r="K30" s="400"/>
      <c r="L30" s="401">
        <f>Schichtplanrechner!$P$27</f>
        <v>1</v>
      </c>
      <c r="M30" s="402"/>
      <c r="N30" s="403"/>
    </row>
    <row r="31" spans="3:60" ht="19.5" customHeight="1" x14ac:dyDescent="0.25"/>
    <row r="32" spans="3:60" ht="19.5" customHeight="1" thickBot="1" x14ac:dyDescent="0.3">
      <c r="C32" s="245"/>
      <c r="D32" s="8"/>
      <c r="E32" s="8"/>
      <c r="F32" s="8"/>
      <c r="G32" s="8"/>
      <c r="H32" s="8"/>
      <c r="I32" s="8"/>
      <c r="M32" s="78"/>
      <c r="N32" s="78"/>
      <c r="O32" s="78"/>
      <c r="P32" s="78"/>
      <c r="Q32" s="78"/>
      <c r="R32" s="78"/>
      <c r="S32" s="78"/>
      <c r="T32" s="78"/>
      <c r="U32" s="78"/>
      <c r="V32" s="78"/>
      <c r="W32" s="78"/>
      <c r="X32" s="78"/>
    </row>
    <row r="33" spans="3:33" ht="19.5" customHeight="1" x14ac:dyDescent="0.25">
      <c r="C33" s="443" t="s">
        <v>244</v>
      </c>
      <c r="D33" s="444"/>
      <c r="E33" s="444"/>
      <c r="F33" s="444"/>
      <c r="G33" s="444"/>
      <c r="H33" s="444"/>
      <c r="I33" s="444"/>
      <c r="J33" s="444"/>
      <c r="K33" s="444"/>
      <c r="L33" s="445"/>
      <c r="M33" s="449">
        <f>I13</f>
        <v>3</v>
      </c>
      <c r="N33" s="450"/>
      <c r="O33" s="450"/>
      <c r="P33" s="450"/>
      <c r="Q33" s="450"/>
      <c r="R33" s="450"/>
      <c r="S33" s="450"/>
      <c r="T33" s="450"/>
      <c r="U33" s="450"/>
      <c r="V33" s="450"/>
      <c r="W33" s="450"/>
      <c r="X33" s="451"/>
    </row>
    <row r="34" spans="3:33" ht="19.5" customHeight="1" x14ac:dyDescent="0.25">
      <c r="C34" s="386" t="s">
        <v>251</v>
      </c>
      <c r="D34" s="387"/>
      <c r="E34" s="387"/>
      <c r="F34" s="387"/>
      <c r="G34" s="387"/>
      <c r="H34" s="387"/>
      <c r="I34" s="387"/>
      <c r="J34" s="387"/>
      <c r="K34" s="387"/>
      <c r="L34" s="388"/>
      <c r="M34" s="414">
        <f>I11</f>
        <v>37.33</v>
      </c>
      <c r="N34" s="415"/>
      <c r="O34" s="415"/>
      <c r="P34" s="415"/>
      <c r="Q34" s="415"/>
      <c r="R34" s="415"/>
      <c r="S34" s="415"/>
      <c r="T34" s="415"/>
      <c r="U34" s="415"/>
      <c r="V34" s="415"/>
      <c r="W34" s="415"/>
      <c r="X34" s="416"/>
    </row>
    <row r="35" spans="3:33" ht="19.5" customHeight="1" thickBot="1" x14ac:dyDescent="0.3">
      <c r="C35" s="417" t="s">
        <v>283</v>
      </c>
      <c r="D35" s="418"/>
      <c r="E35" s="418"/>
      <c r="F35" s="418"/>
      <c r="G35" s="418"/>
      <c r="H35" s="418"/>
      <c r="I35" s="418"/>
      <c r="J35" s="418"/>
      <c r="K35" s="418"/>
      <c r="L35" s="419"/>
      <c r="M35" s="446" t="s">
        <v>252</v>
      </c>
      <c r="N35" s="447"/>
      <c r="O35" s="447"/>
      <c r="P35" s="448"/>
      <c r="Q35" s="446" t="s">
        <v>32</v>
      </c>
      <c r="R35" s="447"/>
      <c r="S35" s="447"/>
      <c r="T35" s="448"/>
      <c r="U35" s="446" t="s">
        <v>33</v>
      </c>
      <c r="V35" s="447"/>
      <c r="W35" s="447"/>
      <c r="X35" s="448"/>
    </row>
    <row r="36" spans="3:33" ht="19.5" customHeight="1" thickBot="1" x14ac:dyDescent="0.3">
      <c r="C36" s="424"/>
      <c r="D36" s="425"/>
      <c r="E36" s="425"/>
      <c r="F36" s="425"/>
      <c r="G36" s="425"/>
      <c r="H36" s="425"/>
      <c r="I36" s="425"/>
      <c r="J36" s="425"/>
      <c r="K36" s="425"/>
      <c r="L36" s="426"/>
      <c r="M36" s="420" t="s">
        <v>253</v>
      </c>
      <c r="N36" s="421"/>
      <c r="O36" s="422" t="s">
        <v>254</v>
      </c>
      <c r="P36" s="423"/>
      <c r="Q36" s="420" t="s">
        <v>253</v>
      </c>
      <c r="R36" s="421"/>
      <c r="S36" s="422" t="s">
        <v>254</v>
      </c>
      <c r="T36" s="423"/>
      <c r="U36" s="420" t="s">
        <v>253</v>
      </c>
      <c r="V36" s="421"/>
      <c r="W36" s="422" t="s">
        <v>254</v>
      </c>
      <c r="X36" s="423"/>
    </row>
    <row r="37" spans="3:33" ht="19.5" customHeight="1" x14ac:dyDescent="0.25">
      <c r="C37" s="427" t="s">
        <v>0</v>
      </c>
      <c r="D37" s="428"/>
      <c r="E37" s="428"/>
      <c r="F37" s="428"/>
      <c r="G37" s="428"/>
      <c r="H37" s="428"/>
      <c r="I37" s="428"/>
      <c r="J37" s="428"/>
      <c r="K37" s="428"/>
      <c r="L37" s="429"/>
      <c r="M37" s="410">
        <v>5</v>
      </c>
      <c r="N37" s="411"/>
      <c r="O37" s="412">
        <v>8</v>
      </c>
      <c r="P37" s="413"/>
      <c r="Q37" s="410">
        <v>1</v>
      </c>
      <c r="R37" s="411"/>
      <c r="S37" s="412">
        <v>8</v>
      </c>
      <c r="T37" s="413"/>
      <c r="U37" s="410">
        <v>1</v>
      </c>
      <c r="V37" s="411"/>
      <c r="W37" s="412">
        <v>8</v>
      </c>
      <c r="X37" s="413"/>
    </row>
    <row r="38" spans="3:33" ht="19.5" customHeight="1" thickBot="1" x14ac:dyDescent="0.3">
      <c r="C38" s="398" t="s">
        <v>1</v>
      </c>
      <c r="D38" s="399"/>
      <c r="E38" s="399"/>
      <c r="F38" s="399"/>
      <c r="G38" s="399"/>
      <c r="H38" s="399"/>
      <c r="I38" s="399"/>
      <c r="J38" s="399"/>
      <c r="K38" s="399"/>
      <c r="L38" s="400"/>
      <c r="M38" s="464">
        <v>5</v>
      </c>
      <c r="N38" s="465"/>
      <c r="O38" s="462">
        <v>8</v>
      </c>
      <c r="P38" s="463"/>
      <c r="Q38" s="464">
        <v>1</v>
      </c>
      <c r="R38" s="465"/>
      <c r="S38" s="462">
        <v>8</v>
      </c>
      <c r="T38" s="463"/>
      <c r="U38" s="464">
        <v>1</v>
      </c>
      <c r="V38" s="465"/>
      <c r="W38" s="462">
        <v>8</v>
      </c>
      <c r="X38" s="463"/>
    </row>
    <row r="39" spans="3:33" ht="19.5" customHeight="1" thickBot="1" x14ac:dyDescent="0.3">
      <c r="C39" s="438" t="s">
        <v>275</v>
      </c>
      <c r="D39" s="439"/>
      <c r="E39" s="439"/>
      <c r="F39" s="439"/>
      <c r="G39" s="439"/>
      <c r="H39" s="439"/>
      <c r="I39" s="439"/>
      <c r="J39" s="439"/>
      <c r="K39" s="439"/>
      <c r="L39" s="440"/>
      <c r="M39" s="441">
        <f>SUM(M37:N38)</f>
        <v>10</v>
      </c>
      <c r="N39" s="442"/>
      <c r="O39" s="432">
        <f>SUM(O37:P38)</f>
        <v>16</v>
      </c>
      <c r="P39" s="466"/>
      <c r="Q39" s="441">
        <f>SUM(Q37:R38)</f>
        <v>2</v>
      </c>
      <c r="R39" s="442"/>
      <c r="S39" s="432">
        <f>SUM(S37:T38)</f>
        <v>16</v>
      </c>
      <c r="T39" s="466"/>
      <c r="U39" s="441">
        <f>SUM(U37:V38)</f>
        <v>2</v>
      </c>
      <c r="V39" s="442"/>
      <c r="W39" s="432">
        <f>SUM(W37:X38)</f>
        <v>16</v>
      </c>
      <c r="X39" s="466"/>
    </row>
    <row r="41" spans="3:33" x14ac:dyDescent="0.25">
      <c r="C41" s="333"/>
      <c r="D41" s="333"/>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row>
    <row r="42" spans="3:33" x14ac:dyDescent="0.25">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row>
    <row r="43" spans="3:33" x14ac:dyDescent="0.25">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row>
    <row r="44" spans="3:33" x14ac:dyDescent="0.25">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row>
    <row r="45" spans="3:33" x14ac:dyDescent="0.25">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row>
    <row r="46" spans="3:33" x14ac:dyDescent="0.25">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row>
    <row r="47" spans="3:33" x14ac:dyDescent="0.25">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row>
    <row r="48" spans="3:33" x14ac:dyDescent="0.25">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row>
    <row r="49" spans="3:33" x14ac:dyDescent="0.25">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row>
    <row r="50" spans="3:33" x14ac:dyDescent="0.25">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row>
    <row r="51" spans="3:33" x14ac:dyDescent="0.25">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row>
    <row r="52" spans="3:33" x14ac:dyDescent="0.25">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row>
    <row r="53" spans="3:33"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row>
    <row r="54" spans="3:33"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row>
    <row r="55" spans="3:33"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row>
    <row r="56" spans="3:33"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row>
    <row r="57" spans="3:33"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row>
    <row r="58" spans="3:33"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row>
    <row r="59" spans="3:33"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row>
  </sheetData>
  <customSheetViews>
    <customSheetView guid="{585B02F6-D04E-40B0-9C3D-EA9FC2F8BE0E}" scale="85" showGridLines="0" topLeftCell="C20">
      <selection activeCell="AY8" sqref="AY8"/>
      <pageMargins left="0.7" right="0.7" top="0.78740157499999996" bottom="0.78740157499999996" header="0.3" footer="0.3"/>
    </customSheetView>
    <customSheetView guid="{A3C78327-8DE4-4FA3-9639-BE4895212F26}" scale="85" showGridLines="0" topLeftCell="C20">
      <selection activeCell="AY8" sqref="AY8"/>
      <pageMargins left="0.7" right="0.7" top="0.78740157499999996" bottom="0.78740157499999996" header="0.3" footer="0.3"/>
    </customSheetView>
  </customSheetViews>
  <mergeCells count="93">
    <mergeCell ref="C39:L39"/>
    <mergeCell ref="U35:X35"/>
    <mergeCell ref="Q35:T35"/>
    <mergeCell ref="M35:P35"/>
    <mergeCell ref="M34:X34"/>
    <mergeCell ref="M39:N39"/>
    <mergeCell ref="O39:P39"/>
    <mergeCell ref="Q39:R39"/>
    <mergeCell ref="S39:T39"/>
    <mergeCell ref="U39:V39"/>
    <mergeCell ref="W39:X39"/>
    <mergeCell ref="C38:L38"/>
    <mergeCell ref="M38:N38"/>
    <mergeCell ref="O38:P38"/>
    <mergeCell ref="Q38:R38"/>
    <mergeCell ref="S38:T38"/>
    <mergeCell ref="D17:I18"/>
    <mergeCell ref="K17:P19"/>
    <mergeCell ref="K20:P20"/>
    <mergeCell ref="U37:V37"/>
    <mergeCell ref="W37:X37"/>
    <mergeCell ref="C36:L36"/>
    <mergeCell ref="M36:N36"/>
    <mergeCell ref="O36:P36"/>
    <mergeCell ref="Q36:R36"/>
    <mergeCell ref="S36:T36"/>
    <mergeCell ref="U36:V36"/>
    <mergeCell ref="W36:X36"/>
    <mergeCell ref="C35:L35"/>
    <mergeCell ref="C33:L33"/>
    <mergeCell ref="M33:X33"/>
    <mergeCell ref="C34:L34"/>
    <mergeCell ref="U38:V38"/>
    <mergeCell ref="W38:X38"/>
    <mergeCell ref="C37:L37"/>
    <mergeCell ref="M37:N37"/>
    <mergeCell ref="O37:P37"/>
    <mergeCell ref="Q37:R37"/>
    <mergeCell ref="S37:T37"/>
    <mergeCell ref="C28:K28"/>
    <mergeCell ref="L28:N28"/>
    <mergeCell ref="C29:K29"/>
    <mergeCell ref="L29:N29"/>
    <mergeCell ref="C30:K30"/>
    <mergeCell ref="L30:N30"/>
    <mergeCell ref="C26:K26"/>
    <mergeCell ref="L26:N26"/>
    <mergeCell ref="AO26:AX26"/>
    <mergeCell ref="AY26:BH26"/>
    <mergeCell ref="C27:K27"/>
    <mergeCell ref="L27:N27"/>
    <mergeCell ref="C24:K24"/>
    <mergeCell ref="L24:N24"/>
    <mergeCell ref="AO24:AX24"/>
    <mergeCell ref="AY24:BH24"/>
    <mergeCell ref="C25:K25"/>
    <mergeCell ref="L25:N25"/>
    <mergeCell ref="AO25:AX25"/>
    <mergeCell ref="AY25:BH25"/>
    <mergeCell ref="AO21:AX21"/>
    <mergeCell ref="AY21:BH21"/>
    <mergeCell ref="AO22:AX22"/>
    <mergeCell ref="AY22:BH22"/>
    <mergeCell ref="AO23:AX23"/>
    <mergeCell ref="AY23:BH23"/>
    <mergeCell ref="AO18:AX18"/>
    <mergeCell ref="AY18:BH18"/>
    <mergeCell ref="AO19:AX19"/>
    <mergeCell ref="AY19:BH19"/>
    <mergeCell ref="AO20:AX20"/>
    <mergeCell ref="AY20:BH20"/>
    <mergeCell ref="AO16:AX16"/>
    <mergeCell ref="AY16:BH16"/>
    <mergeCell ref="AO17:AX17"/>
    <mergeCell ref="AY17:BH17"/>
    <mergeCell ref="AO13:AX13"/>
    <mergeCell ref="AY13:BH13"/>
    <mergeCell ref="AO14:AX14"/>
    <mergeCell ref="AY14:BH14"/>
    <mergeCell ref="C15:I15"/>
    <mergeCell ref="J15:P15"/>
    <mergeCell ref="AO15:AX15"/>
    <mergeCell ref="AY15:BH15"/>
    <mergeCell ref="AE3:AK3"/>
    <mergeCell ref="C11:H11"/>
    <mergeCell ref="AO11:AX11"/>
    <mergeCell ref="AY11:BH11"/>
    <mergeCell ref="AO12:AX12"/>
    <mergeCell ref="AY12:BH12"/>
    <mergeCell ref="I11:J11"/>
    <mergeCell ref="C3:I3"/>
    <mergeCell ref="J3:P3"/>
    <mergeCell ref="Q3:W3"/>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61"/>
  <sheetViews>
    <sheetView showGridLines="0" zoomScale="85" zoomScaleNormal="85" workbookViewId="0">
      <selection activeCell="AS4" sqref="AS4"/>
    </sheetView>
  </sheetViews>
  <sheetFormatPr baseColWidth="10" defaultColWidth="11.42578125" defaultRowHeight="14.25" x14ac:dyDescent="0.25"/>
  <cols>
    <col min="1" max="1" width="2.7109375" style="25" customWidth="1"/>
    <col min="2" max="2" width="11" style="25" customWidth="1"/>
    <col min="3" max="41" width="4.28515625" style="25" customWidth="1"/>
    <col min="42" max="115" width="4.5703125" style="25" customWidth="1"/>
    <col min="116" max="16384" width="11.42578125" style="25"/>
  </cols>
  <sheetData>
    <row r="1" spans="2:60" ht="36" customHeight="1" x14ac:dyDescent="0.35">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row>
    <row r="2" spans="2:60" ht="21" customHeight="1" thickBot="1" x14ac:dyDescent="0.4">
      <c r="C2" s="51" t="s">
        <v>111</v>
      </c>
      <c r="AB2" s="27"/>
      <c r="AC2" s="27"/>
      <c r="AD2" s="27"/>
      <c r="AE2" s="334"/>
      <c r="AF2" s="334"/>
      <c r="AG2" s="334"/>
      <c r="AH2" s="334"/>
      <c r="AI2" s="334"/>
      <c r="AJ2" s="334"/>
      <c r="AK2" s="334"/>
      <c r="AL2" s="334"/>
      <c r="AM2" s="335"/>
      <c r="AN2" s="335"/>
      <c r="AO2" s="335"/>
      <c r="AP2" s="336"/>
      <c r="AQ2" s="333"/>
      <c r="AR2" s="333"/>
      <c r="AS2" s="333"/>
      <c r="AT2" s="333"/>
      <c r="AU2" s="333"/>
      <c r="AV2" s="333"/>
      <c r="AW2" s="333"/>
      <c r="AX2" s="333"/>
      <c r="AY2" s="333"/>
      <c r="AZ2" s="333"/>
      <c r="BA2" s="333"/>
      <c r="BB2" s="333"/>
      <c r="BC2" s="333"/>
      <c r="BD2" s="333"/>
      <c r="BE2" s="333"/>
      <c r="BF2" s="333"/>
      <c r="BG2" s="333"/>
      <c r="BH2" s="333"/>
    </row>
    <row r="3" spans="2:60" ht="15.75" thickBot="1" x14ac:dyDescent="0.3">
      <c r="B3" s="26"/>
      <c r="C3" s="468" t="s">
        <v>96</v>
      </c>
      <c r="D3" s="469"/>
      <c r="E3" s="469"/>
      <c r="F3" s="469"/>
      <c r="G3" s="469"/>
      <c r="H3" s="469"/>
      <c r="I3" s="470"/>
      <c r="J3" s="468" t="s">
        <v>95</v>
      </c>
      <c r="K3" s="469"/>
      <c r="L3" s="469"/>
      <c r="M3" s="469"/>
      <c r="N3" s="469"/>
      <c r="O3" s="469"/>
      <c r="P3" s="471"/>
      <c r="Q3" s="472" t="s">
        <v>98</v>
      </c>
      <c r="R3" s="469"/>
      <c r="S3" s="469"/>
      <c r="T3" s="469"/>
      <c r="U3" s="469"/>
      <c r="V3" s="469"/>
      <c r="W3" s="471"/>
      <c r="X3" s="27"/>
      <c r="Y3" s="50" t="s">
        <v>94</v>
      </c>
      <c r="Z3" s="50" t="s">
        <v>94</v>
      </c>
      <c r="AA3" s="327"/>
      <c r="AB3" s="273"/>
      <c r="AC3" s="273"/>
      <c r="AD3" s="273"/>
      <c r="AE3" s="361"/>
      <c r="AF3" s="361"/>
      <c r="AG3" s="361"/>
      <c r="AH3" s="361"/>
      <c r="AI3" s="361"/>
      <c r="AJ3" s="361"/>
      <c r="AK3" s="361"/>
      <c r="AL3" s="334"/>
      <c r="AM3" s="337"/>
      <c r="AN3" s="337"/>
      <c r="AO3" s="337"/>
      <c r="AP3" s="336"/>
      <c r="AQ3" s="333"/>
      <c r="AR3" s="333"/>
      <c r="AS3" s="333"/>
      <c r="AT3" s="333"/>
      <c r="AU3" s="333"/>
      <c r="AV3" s="333"/>
      <c r="AW3" s="333"/>
      <c r="AX3" s="333"/>
      <c r="AY3" s="333"/>
      <c r="AZ3" s="333"/>
      <c r="BA3" s="333"/>
      <c r="BB3" s="333"/>
      <c r="BC3" s="333"/>
      <c r="BD3" s="333"/>
      <c r="BE3" s="333"/>
      <c r="BF3" s="333"/>
      <c r="BG3" s="333"/>
      <c r="BH3" s="333"/>
    </row>
    <row r="4" spans="2:60" ht="15" thickBot="1" x14ac:dyDescent="0.4">
      <c r="B4" s="26"/>
      <c r="C4" s="302" t="s">
        <v>27</v>
      </c>
      <c r="D4" s="303" t="s">
        <v>28</v>
      </c>
      <c r="E4" s="303" t="s">
        <v>29</v>
      </c>
      <c r="F4" s="303" t="s">
        <v>30</v>
      </c>
      <c r="G4" s="303" t="s">
        <v>31</v>
      </c>
      <c r="H4" s="303" t="s">
        <v>32</v>
      </c>
      <c r="I4" s="304" t="s">
        <v>33</v>
      </c>
      <c r="J4" s="302" t="s">
        <v>27</v>
      </c>
      <c r="K4" s="303" t="s">
        <v>28</v>
      </c>
      <c r="L4" s="303" t="s">
        <v>29</v>
      </c>
      <c r="M4" s="303" t="s">
        <v>30</v>
      </c>
      <c r="N4" s="303" t="s">
        <v>31</v>
      </c>
      <c r="O4" s="303" t="s">
        <v>32</v>
      </c>
      <c r="P4" s="305" t="s">
        <v>33</v>
      </c>
      <c r="Q4" s="306" t="s">
        <v>27</v>
      </c>
      <c r="R4" s="303" t="s">
        <v>28</v>
      </c>
      <c r="S4" s="303" t="s">
        <v>29</v>
      </c>
      <c r="T4" s="303" t="s">
        <v>30</v>
      </c>
      <c r="U4" s="303" t="s">
        <v>31</v>
      </c>
      <c r="V4" s="303" t="s">
        <v>32</v>
      </c>
      <c r="W4" s="305" t="s">
        <v>33</v>
      </c>
      <c r="X4" s="27"/>
      <c r="Y4" s="46" t="s">
        <v>34</v>
      </c>
      <c r="Z4" s="45" t="s">
        <v>35</v>
      </c>
      <c r="AA4" s="319"/>
      <c r="AB4" s="273"/>
      <c r="AC4" s="273"/>
      <c r="AD4" s="273"/>
      <c r="AE4" s="335"/>
      <c r="AF4" s="335"/>
      <c r="AG4" s="335"/>
      <c r="AH4" s="335"/>
      <c r="AI4" s="335"/>
      <c r="AJ4" s="335"/>
      <c r="AK4" s="335"/>
      <c r="AL4" s="334"/>
      <c r="AM4" s="337"/>
      <c r="AN4" s="337"/>
      <c r="AO4" s="337"/>
      <c r="AP4" s="336"/>
      <c r="AQ4" s="333"/>
      <c r="AR4" s="333"/>
      <c r="AS4" s="333"/>
      <c r="AT4" s="333"/>
      <c r="AU4" s="333"/>
      <c r="AV4" s="333"/>
      <c r="AW4" s="333"/>
      <c r="AX4" s="333"/>
      <c r="AY4" s="333"/>
      <c r="AZ4" s="333"/>
      <c r="BA4" s="333"/>
      <c r="BB4" s="333"/>
      <c r="BC4" s="333"/>
      <c r="BD4" s="333"/>
      <c r="BE4" s="333"/>
      <c r="BF4" s="333"/>
      <c r="BG4" s="333"/>
      <c r="BH4" s="333"/>
    </row>
    <row r="5" spans="2:60" ht="14.45" thickBot="1" x14ac:dyDescent="0.4">
      <c r="B5" s="298" t="s">
        <v>37</v>
      </c>
      <c r="C5" s="43" t="s">
        <v>34</v>
      </c>
      <c r="D5" s="42" t="s">
        <v>34</v>
      </c>
      <c r="E5" s="42" t="s">
        <v>34</v>
      </c>
      <c r="F5" s="39" t="s">
        <v>35</v>
      </c>
      <c r="G5" s="39" t="s">
        <v>35</v>
      </c>
      <c r="H5" s="39" t="s">
        <v>35</v>
      </c>
      <c r="I5" s="105" t="s">
        <v>35</v>
      </c>
      <c r="J5" s="97"/>
      <c r="K5" s="38"/>
      <c r="L5" s="38"/>
      <c r="M5" s="42" t="s">
        <v>34</v>
      </c>
      <c r="N5" s="42" t="s">
        <v>34</v>
      </c>
      <c r="O5" s="42" t="s">
        <v>34</v>
      </c>
      <c r="P5" s="88" t="s">
        <v>34</v>
      </c>
      <c r="Q5" s="79" t="s">
        <v>35</v>
      </c>
      <c r="R5" s="39" t="s">
        <v>35</v>
      </c>
      <c r="S5" s="39" t="s">
        <v>35</v>
      </c>
      <c r="T5" s="95"/>
      <c r="U5" s="95"/>
      <c r="V5" s="62"/>
      <c r="W5" s="61"/>
      <c r="X5" s="27"/>
      <c r="Y5" s="26">
        <f>COUNTIF($C5:$W5,"F")</f>
        <v>7</v>
      </c>
      <c r="Z5" s="26">
        <f>COUNTIF($C5:$W5,"S")</f>
        <v>7</v>
      </c>
      <c r="AA5" s="328"/>
      <c r="AB5" s="308"/>
      <c r="AC5" s="127"/>
      <c r="AD5" s="127"/>
      <c r="AE5" s="335"/>
      <c r="AF5" s="335"/>
      <c r="AG5" s="335"/>
      <c r="AH5" s="335"/>
      <c r="AI5" s="335"/>
      <c r="AJ5" s="335"/>
      <c r="AK5" s="335"/>
      <c r="AL5" s="334"/>
      <c r="AM5" s="335"/>
      <c r="AN5" s="335"/>
      <c r="AO5" s="335"/>
      <c r="AP5" s="336"/>
      <c r="AQ5" s="333"/>
      <c r="AR5" s="333"/>
      <c r="AS5" s="333"/>
      <c r="AT5" s="333"/>
      <c r="AU5" s="333"/>
      <c r="AV5" s="333"/>
      <c r="AW5" s="333"/>
      <c r="AX5" s="333"/>
      <c r="AY5" s="333"/>
      <c r="AZ5" s="333"/>
      <c r="BA5" s="333"/>
      <c r="BB5" s="333"/>
      <c r="BC5" s="333"/>
      <c r="BD5" s="333"/>
      <c r="BE5" s="333"/>
      <c r="BF5" s="333"/>
      <c r="BG5" s="333"/>
      <c r="BH5" s="333"/>
    </row>
    <row r="6" spans="2:60" ht="14.45" thickBot="1" x14ac:dyDescent="0.4">
      <c r="B6" s="298" t="s">
        <v>38</v>
      </c>
      <c r="C6" s="85"/>
      <c r="D6" s="56"/>
      <c r="E6" s="56"/>
      <c r="F6" s="46" t="s">
        <v>34</v>
      </c>
      <c r="G6" s="46" t="s">
        <v>34</v>
      </c>
      <c r="H6" s="46" t="s">
        <v>34</v>
      </c>
      <c r="I6" s="86" t="s">
        <v>34</v>
      </c>
      <c r="J6" s="69" t="s">
        <v>35</v>
      </c>
      <c r="K6" s="45" t="s">
        <v>35</v>
      </c>
      <c r="L6" s="45" t="s">
        <v>35</v>
      </c>
      <c r="M6" s="93"/>
      <c r="N6" s="93"/>
      <c r="O6" s="59"/>
      <c r="P6" s="68"/>
      <c r="Q6" s="67" t="s">
        <v>34</v>
      </c>
      <c r="R6" s="46" t="s">
        <v>34</v>
      </c>
      <c r="S6" s="46" t="s">
        <v>34</v>
      </c>
      <c r="T6" s="45" t="s">
        <v>35</v>
      </c>
      <c r="U6" s="45" t="s">
        <v>35</v>
      </c>
      <c r="V6" s="45" t="s">
        <v>35</v>
      </c>
      <c r="W6" s="104" t="s">
        <v>35</v>
      </c>
      <c r="X6" s="27"/>
      <c r="Y6" s="26">
        <f>COUNTIF($C6:$W6,"F")</f>
        <v>7</v>
      </c>
      <c r="Z6" s="26">
        <f>COUNTIF($C6:$W6,"S")</f>
        <v>7</v>
      </c>
      <c r="AA6" s="328"/>
      <c r="AB6" s="308"/>
      <c r="AC6" s="127"/>
      <c r="AD6" s="127"/>
      <c r="AE6" s="335"/>
      <c r="AF6" s="335"/>
      <c r="AG6" s="335"/>
      <c r="AH6" s="335"/>
      <c r="AI6" s="335"/>
      <c r="AJ6" s="335"/>
      <c r="AK6" s="335"/>
      <c r="AL6" s="334"/>
      <c r="AM6" s="335"/>
      <c r="AN6" s="335"/>
      <c r="AO6" s="335"/>
      <c r="AP6" s="336"/>
      <c r="AQ6" s="333"/>
      <c r="AR6" s="333"/>
      <c r="AS6" s="333"/>
      <c r="AT6" s="333"/>
      <c r="AU6" s="333"/>
      <c r="AV6" s="333"/>
      <c r="AW6" s="333"/>
      <c r="AX6" s="333"/>
      <c r="AY6" s="333"/>
      <c r="AZ6" s="333"/>
      <c r="BA6" s="333"/>
      <c r="BB6" s="333"/>
      <c r="BC6" s="333"/>
      <c r="BD6" s="333"/>
      <c r="BE6" s="333"/>
      <c r="BF6" s="333"/>
      <c r="BG6" s="333"/>
      <c r="BH6" s="333"/>
    </row>
    <row r="7" spans="2:60" ht="14.45" thickBot="1" x14ac:dyDescent="0.4">
      <c r="B7" s="298" t="s">
        <v>39</v>
      </c>
      <c r="C7" s="35" t="s">
        <v>35</v>
      </c>
      <c r="D7" s="34" t="s">
        <v>35</v>
      </c>
      <c r="E7" s="34" t="s">
        <v>35</v>
      </c>
      <c r="F7" s="91"/>
      <c r="G7" s="91"/>
      <c r="H7" s="29"/>
      <c r="I7" s="65"/>
      <c r="J7" s="31" t="s">
        <v>34</v>
      </c>
      <c r="K7" s="30" t="s">
        <v>34</v>
      </c>
      <c r="L7" s="30" t="s">
        <v>34</v>
      </c>
      <c r="M7" s="34" t="s">
        <v>35</v>
      </c>
      <c r="N7" s="34" t="s">
        <v>35</v>
      </c>
      <c r="O7" s="34" t="s">
        <v>35</v>
      </c>
      <c r="P7" s="89" t="s">
        <v>35</v>
      </c>
      <c r="Q7" s="90"/>
      <c r="R7" s="33"/>
      <c r="S7" s="33"/>
      <c r="T7" s="30" t="s">
        <v>34</v>
      </c>
      <c r="U7" s="30" t="s">
        <v>34</v>
      </c>
      <c r="V7" s="30" t="s">
        <v>34</v>
      </c>
      <c r="W7" s="82" t="s">
        <v>34</v>
      </c>
      <c r="X7" s="308"/>
      <c r="Y7" s="26">
        <f>COUNTIF($C7:$W7,"F")</f>
        <v>7</v>
      </c>
      <c r="Z7" s="26">
        <f>COUNTIF($C7:$W7,"S")</f>
        <v>7</v>
      </c>
      <c r="AA7" s="328"/>
      <c r="AB7" s="127"/>
      <c r="AC7" s="308"/>
      <c r="AD7" s="308"/>
      <c r="AE7" s="335"/>
      <c r="AF7" s="335"/>
      <c r="AG7" s="335"/>
      <c r="AH7" s="335"/>
      <c r="AI7" s="335"/>
      <c r="AJ7" s="335"/>
      <c r="AK7" s="335"/>
      <c r="AL7" s="334"/>
      <c r="AM7" s="335"/>
      <c r="AN7" s="335"/>
      <c r="AO7" s="335"/>
      <c r="AP7" s="336"/>
      <c r="AQ7" s="333"/>
      <c r="AR7" s="333"/>
      <c r="AS7" s="333"/>
      <c r="AT7" s="333"/>
      <c r="AU7" s="333"/>
      <c r="AV7" s="333"/>
      <c r="AW7" s="333"/>
      <c r="AX7" s="333"/>
      <c r="AY7" s="333"/>
      <c r="AZ7" s="333"/>
      <c r="BA7" s="333"/>
      <c r="BB7" s="333"/>
      <c r="BC7" s="333"/>
      <c r="BD7" s="333"/>
      <c r="BE7" s="333"/>
      <c r="BF7" s="333"/>
      <c r="BG7" s="333"/>
      <c r="BH7" s="333"/>
    </row>
    <row r="8" spans="2:60" s="78" customFormat="1" ht="14.1" x14ac:dyDescent="0.35">
      <c r="B8" s="308"/>
      <c r="C8" s="127"/>
      <c r="D8" s="127"/>
      <c r="E8" s="308"/>
      <c r="F8" s="127"/>
      <c r="G8" s="308"/>
      <c r="H8" s="308"/>
      <c r="I8" s="308"/>
      <c r="J8" s="308"/>
      <c r="K8" s="127"/>
      <c r="L8" s="127"/>
      <c r="M8" s="308"/>
      <c r="N8" s="127"/>
      <c r="O8" s="308"/>
      <c r="P8" s="308"/>
      <c r="Q8" s="127"/>
      <c r="R8" s="127"/>
      <c r="S8" s="127"/>
      <c r="T8" s="127"/>
      <c r="U8" s="308"/>
      <c r="V8" s="127"/>
      <c r="W8" s="308"/>
      <c r="X8" s="308"/>
      <c r="Y8" s="127"/>
      <c r="Z8" s="127"/>
      <c r="AA8" s="127"/>
      <c r="AB8" s="127"/>
      <c r="AC8" s="127"/>
      <c r="AD8" s="127"/>
      <c r="AE8" s="335"/>
      <c r="AF8" s="335"/>
      <c r="AG8" s="335"/>
      <c r="AH8" s="335"/>
      <c r="AI8" s="335"/>
      <c r="AJ8" s="335"/>
      <c r="AK8" s="335"/>
      <c r="AL8" s="339"/>
      <c r="AM8" s="336"/>
      <c r="AN8" s="336"/>
      <c r="AO8" s="336"/>
      <c r="AP8" s="333"/>
      <c r="AQ8" s="339"/>
      <c r="AR8" s="339"/>
      <c r="AS8" s="339"/>
      <c r="AT8" s="339"/>
      <c r="AU8" s="339"/>
      <c r="AV8" s="339"/>
      <c r="AW8" s="339"/>
      <c r="AX8" s="339"/>
      <c r="AY8" s="339"/>
      <c r="AZ8" s="339"/>
      <c r="BA8" s="339"/>
      <c r="BB8" s="339"/>
      <c r="BC8" s="339"/>
      <c r="BD8" s="339"/>
      <c r="BE8" s="339"/>
      <c r="BF8" s="339"/>
      <c r="BG8" s="339"/>
      <c r="BH8" s="339"/>
    </row>
    <row r="9" spans="2:60" ht="19.5" customHeight="1" x14ac:dyDescent="0.25">
      <c r="B9" s="308"/>
      <c r="C9" s="272" t="s">
        <v>282</v>
      </c>
      <c r="D9" s="127"/>
      <c r="E9" s="127"/>
      <c r="F9" s="127"/>
      <c r="G9" s="127"/>
      <c r="H9" s="308"/>
      <c r="I9" s="308"/>
      <c r="J9" s="127"/>
      <c r="K9" s="127"/>
      <c r="L9" s="127"/>
      <c r="M9" s="127"/>
      <c r="N9" s="127"/>
      <c r="O9" s="127"/>
      <c r="P9" s="127"/>
      <c r="Q9" s="308"/>
      <c r="R9" s="308"/>
      <c r="S9" s="308"/>
      <c r="T9" s="308"/>
      <c r="U9" s="308"/>
      <c r="V9" s="127"/>
      <c r="W9" s="127"/>
      <c r="X9" s="308"/>
      <c r="Y9" s="26"/>
      <c r="Z9" s="26"/>
      <c r="AA9" s="26"/>
      <c r="AB9" s="27"/>
      <c r="AE9" s="340" t="s">
        <v>276</v>
      </c>
      <c r="AF9" s="341"/>
      <c r="AG9" s="341"/>
      <c r="AH9" s="341"/>
      <c r="AI9" s="341"/>
      <c r="AJ9" s="341"/>
      <c r="AK9" s="341"/>
      <c r="AL9" s="333"/>
      <c r="AM9" s="333"/>
      <c r="AN9" s="333"/>
      <c r="AO9" s="333"/>
      <c r="AP9" s="333"/>
      <c r="AQ9" s="333"/>
      <c r="AR9" s="333"/>
      <c r="AS9" s="333"/>
      <c r="AT9" s="333"/>
      <c r="AU9" s="333"/>
      <c r="AV9" s="333"/>
      <c r="AW9" s="333"/>
      <c r="AX9" s="333"/>
      <c r="AY9" s="333"/>
      <c r="AZ9" s="333"/>
      <c r="BA9" s="333"/>
      <c r="BB9" s="333"/>
      <c r="BC9" s="333"/>
      <c r="BD9" s="333"/>
      <c r="BE9" s="333"/>
      <c r="BF9" s="333"/>
      <c r="BG9" s="333"/>
      <c r="BH9" s="333"/>
    </row>
    <row r="10" spans="2:60" s="78" customFormat="1" ht="15.75" customHeight="1" thickBot="1" x14ac:dyDescent="0.4">
      <c r="B10" s="308"/>
      <c r="C10" s="127"/>
      <c r="D10" s="127"/>
      <c r="E10" s="308"/>
      <c r="F10" s="127"/>
      <c r="G10" s="308"/>
      <c r="H10" s="308"/>
      <c r="I10" s="308"/>
      <c r="J10" s="308"/>
      <c r="K10" s="127"/>
      <c r="L10" s="127"/>
      <c r="M10" s="308"/>
      <c r="N10" s="127"/>
      <c r="O10" s="308"/>
      <c r="P10" s="308"/>
      <c r="Q10" s="127"/>
      <c r="R10" s="127"/>
      <c r="S10" s="127"/>
      <c r="T10" s="127"/>
      <c r="U10" s="308"/>
      <c r="V10" s="127"/>
      <c r="W10" s="308"/>
      <c r="X10" s="308"/>
      <c r="Y10" s="127"/>
      <c r="Z10" s="127"/>
      <c r="AA10" s="127"/>
      <c r="AB10" s="127"/>
      <c r="AC10" s="127"/>
      <c r="AD10" s="127"/>
      <c r="AE10" s="247"/>
      <c r="AO10" s="263" t="s">
        <v>52</v>
      </c>
      <c r="AP10" s="248"/>
      <c r="AQ10" s="248"/>
      <c r="AR10" s="248"/>
      <c r="AS10" s="248"/>
      <c r="AT10" s="263"/>
      <c r="AY10" s="263" t="s">
        <v>278</v>
      </c>
      <c r="AZ10" s="248"/>
      <c r="BA10" s="248"/>
      <c r="BB10" s="248"/>
      <c r="BC10" s="248"/>
      <c r="BD10" s="248"/>
    </row>
    <row r="11" spans="2:60" s="78" customFormat="1" ht="19.5" customHeight="1" x14ac:dyDescent="0.35">
      <c r="B11" s="308"/>
      <c r="C11" s="362" t="s">
        <v>242</v>
      </c>
      <c r="D11" s="362"/>
      <c r="E11" s="362"/>
      <c r="F11" s="362"/>
      <c r="G11" s="362"/>
      <c r="H11" s="362"/>
      <c r="I11" s="467">
        <v>37.33</v>
      </c>
      <c r="J11" s="467"/>
      <c r="K11" s="127"/>
      <c r="L11" s="127"/>
      <c r="M11" s="308"/>
      <c r="N11" s="127"/>
      <c r="O11" s="308"/>
      <c r="P11" s="308"/>
      <c r="Q11" s="127"/>
      <c r="R11" s="127"/>
      <c r="S11" s="127"/>
      <c r="T11" s="127"/>
      <c r="U11" s="308"/>
      <c r="V11" s="127"/>
      <c r="W11" s="308"/>
      <c r="X11" s="308"/>
      <c r="Y11" s="127"/>
      <c r="Z11" s="127"/>
      <c r="AA11" s="127"/>
      <c r="AB11" s="127"/>
      <c r="AC11" s="127"/>
      <c r="AD11" s="127"/>
      <c r="AE11" s="274" t="s">
        <v>255</v>
      </c>
      <c r="AF11" s="275"/>
      <c r="AG11" s="275"/>
      <c r="AH11" s="275"/>
      <c r="AI11" s="275"/>
      <c r="AJ11" s="275"/>
      <c r="AK11" s="275"/>
      <c r="AL11" s="275"/>
      <c r="AM11" s="275"/>
      <c r="AN11" s="276"/>
      <c r="AO11" s="363">
        <f>$L25*$L27*$M35</f>
        <v>10609.186000000002</v>
      </c>
      <c r="AP11" s="364"/>
      <c r="AQ11" s="364"/>
      <c r="AR11" s="364"/>
      <c r="AS11" s="364"/>
      <c r="AT11" s="364"/>
      <c r="AU11" s="364"/>
      <c r="AV11" s="364"/>
      <c r="AW11" s="364"/>
      <c r="AX11" s="365"/>
      <c r="AY11" s="363">
        <f>$L26*$L27*$M35</f>
        <v>14267.526000000002</v>
      </c>
      <c r="AZ11" s="364"/>
      <c r="BA11" s="364"/>
      <c r="BB11" s="364"/>
      <c r="BC11" s="364"/>
      <c r="BD11" s="364"/>
      <c r="BE11" s="364"/>
      <c r="BF11" s="364"/>
      <c r="BG11" s="364"/>
      <c r="BH11" s="365"/>
    </row>
    <row r="12" spans="2:60" ht="19.5" customHeight="1" x14ac:dyDescent="0.25">
      <c r="C12" s="307" t="s">
        <v>243</v>
      </c>
      <c r="I12" s="26">
        <v>2</v>
      </c>
      <c r="AE12" s="277" t="s">
        <v>256</v>
      </c>
      <c r="AF12" s="278"/>
      <c r="AG12" s="278"/>
      <c r="AH12" s="278"/>
      <c r="AI12" s="278"/>
      <c r="AJ12" s="278"/>
      <c r="AK12" s="278"/>
      <c r="AL12" s="278"/>
      <c r="AM12" s="278"/>
      <c r="AN12" s="279"/>
      <c r="AO12" s="372">
        <f>$L27*$L28</f>
        <v>0</v>
      </c>
      <c r="AP12" s="373"/>
      <c r="AQ12" s="373"/>
      <c r="AR12" s="373"/>
      <c r="AS12" s="373"/>
      <c r="AT12" s="373"/>
      <c r="AU12" s="373"/>
      <c r="AV12" s="373"/>
      <c r="AW12" s="373"/>
      <c r="AX12" s="374"/>
      <c r="AY12" s="372">
        <f>$L27*$L28</f>
        <v>0</v>
      </c>
      <c r="AZ12" s="373"/>
      <c r="BA12" s="373"/>
      <c r="BB12" s="373"/>
      <c r="BC12" s="373"/>
      <c r="BD12" s="373"/>
      <c r="BE12" s="373"/>
      <c r="BF12" s="373"/>
      <c r="BG12" s="373"/>
      <c r="BH12" s="374"/>
    </row>
    <row r="13" spans="2:60" ht="19.5" customHeight="1" x14ac:dyDescent="0.25">
      <c r="C13" s="307" t="s">
        <v>244</v>
      </c>
      <c r="I13" s="26">
        <v>3</v>
      </c>
      <c r="AE13" s="277" t="s">
        <v>257</v>
      </c>
      <c r="AF13" s="278"/>
      <c r="AG13" s="278"/>
      <c r="AH13" s="278"/>
      <c r="AI13" s="278"/>
      <c r="AJ13" s="278"/>
      <c r="AK13" s="278"/>
      <c r="AL13" s="278"/>
      <c r="AM13" s="278"/>
      <c r="AN13" s="279"/>
      <c r="AO13" s="375">
        <f>$M39+$Q39+$U39</f>
        <v>7</v>
      </c>
      <c r="AP13" s="376"/>
      <c r="AQ13" s="376"/>
      <c r="AR13" s="376"/>
      <c r="AS13" s="376"/>
      <c r="AT13" s="376"/>
      <c r="AU13" s="376"/>
      <c r="AV13" s="376"/>
      <c r="AW13" s="376"/>
      <c r="AX13" s="377"/>
      <c r="AY13" s="375">
        <f>$M39+$Q39+$U39</f>
        <v>7</v>
      </c>
      <c r="AZ13" s="376"/>
      <c r="BA13" s="376"/>
      <c r="BB13" s="376"/>
      <c r="BC13" s="376"/>
      <c r="BD13" s="376"/>
      <c r="BE13" s="376"/>
      <c r="BF13" s="376"/>
      <c r="BG13" s="376"/>
      <c r="BH13" s="377"/>
    </row>
    <row r="14" spans="2:60" ht="19.5" customHeight="1" thickBot="1" x14ac:dyDescent="0.3">
      <c r="C14" s="125"/>
      <c r="AE14" s="280" t="s">
        <v>258</v>
      </c>
      <c r="AF14" s="281"/>
      <c r="AG14" s="281"/>
      <c r="AH14" s="281"/>
      <c r="AI14" s="281"/>
      <c r="AJ14" s="281"/>
      <c r="AK14" s="281"/>
      <c r="AL14" s="281"/>
      <c r="AM14" s="281"/>
      <c r="AN14" s="282"/>
      <c r="AO14" s="378">
        <f>$M39*$O39+$Q39*$S39+$U39*$W39</f>
        <v>56</v>
      </c>
      <c r="AP14" s="379"/>
      <c r="AQ14" s="379"/>
      <c r="AR14" s="379"/>
      <c r="AS14" s="379"/>
      <c r="AT14" s="379"/>
      <c r="AU14" s="379"/>
      <c r="AV14" s="379"/>
      <c r="AW14" s="379"/>
      <c r="AX14" s="380"/>
      <c r="AY14" s="378">
        <f>$M39*$O39+$Q39*$S39+$U39*$W39</f>
        <v>56</v>
      </c>
      <c r="AZ14" s="379"/>
      <c r="BA14" s="379"/>
      <c r="BB14" s="379"/>
      <c r="BC14" s="379"/>
      <c r="BD14" s="379"/>
      <c r="BE14" s="379"/>
      <c r="BF14" s="379"/>
      <c r="BG14" s="379"/>
      <c r="BH14" s="380"/>
    </row>
    <row r="15" spans="2:60" ht="19.5" customHeight="1" thickTop="1" x14ac:dyDescent="0.25">
      <c r="C15" s="384" t="s">
        <v>140</v>
      </c>
      <c r="D15" s="384"/>
      <c r="E15" s="384"/>
      <c r="F15" s="384"/>
      <c r="G15" s="384"/>
      <c r="H15" s="384"/>
      <c r="I15" s="385"/>
      <c r="J15" s="384" t="s">
        <v>132</v>
      </c>
      <c r="K15" s="384"/>
      <c r="L15" s="384"/>
      <c r="M15" s="384"/>
      <c r="N15" s="384"/>
      <c r="O15" s="384"/>
      <c r="P15" s="384"/>
      <c r="AE15" s="283" t="s">
        <v>259</v>
      </c>
      <c r="AF15" s="284"/>
      <c r="AG15" s="284"/>
      <c r="AH15" s="284"/>
      <c r="AI15" s="284"/>
      <c r="AJ15" s="284"/>
      <c r="AK15" s="284"/>
      <c r="AL15" s="284"/>
      <c r="AM15" s="284"/>
      <c r="AN15" s="285"/>
      <c r="AO15" s="369">
        <f>IF($M$35="",0,(($L$25/$M$34*($M39*$O39+$Q39*$S39+$U39*$W39))*AO12))</f>
        <v>0</v>
      </c>
      <c r="AP15" s="370"/>
      <c r="AQ15" s="370"/>
      <c r="AR15" s="370"/>
      <c r="AS15" s="370"/>
      <c r="AT15" s="370"/>
      <c r="AU15" s="370"/>
      <c r="AV15" s="370"/>
      <c r="AW15" s="370"/>
      <c r="AX15" s="371"/>
      <c r="AY15" s="369">
        <f>IF($M$35="",0,(($L$26/$M$34*($M39*$O39+$Q39*$S39+$U39*$W39))*AY12))</f>
        <v>0</v>
      </c>
      <c r="AZ15" s="370"/>
      <c r="BA15" s="370"/>
      <c r="BB15" s="370"/>
      <c r="BC15" s="370"/>
      <c r="BD15" s="370"/>
      <c r="BE15" s="370"/>
      <c r="BF15" s="370"/>
      <c r="BG15" s="370"/>
      <c r="BH15" s="371"/>
    </row>
    <row r="16" spans="2:60" ht="19.5" customHeight="1" x14ac:dyDescent="0.25">
      <c r="D16" s="230"/>
      <c r="E16" s="230"/>
      <c r="F16" s="230"/>
      <c r="G16" s="230"/>
      <c r="H16" s="230"/>
      <c r="I16" s="229"/>
      <c r="AE16" s="277" t="s">
        <v>264</v>
      </c>
      <c r="AF16" s="278"/>
      <c r="AG16" s="278"/>
      <c r="AH16" s="278"/>
      <c r="AI16" s="278"/>
      <c r="AJ16" s="278"/>
      <c r="AK16" s="278"/>
      <c r="AL16" s="278"/>
      <c r="AM16" s="278"/>
      <c r="AN16" s="279"/>
      <c r="AO16" s="372">
        <f>$L27*$L30</f>
        <v>0</v>
      </c>
      <c r="AP16" s="373"/>
      <c r="AQ16" s="373"/>
      <c r="AR16" s="373"/>
      <c r="AS16" s="373"/>
      <c r="AT16" s="373"/>
      <c r="AU16" s="373"/>
      <c r="AV16" s="373"/>
      <c r="AW16" s="373"/>
      <c r="AX16" s="374"/>
      <c r="AY16" s="372">
        <f>$L27*$L30</f>
        <v>0</v>
      </c>
      <c r="AZ16" s="373"/>
      <c r="BA16" s="373"/>
      <c r="BB16" s="373"/>
      <c r="BC16" s="373"/>
      <c r="BD16" s="373"/>
      <c r="BE16" s="373"/>
      <c r="BF16" s="373"/>
      <c r="BG16" s="373"/>
      <c r="BH16" s="374"/>
    </row>
    <row r="17" spans="3:60" ht="19.5" customHeight="1" x14ac:dyDescent="0.25">
      <c r="C17" s="232" t="s">
        <v>133</v>
      </c>
      <c r="D17" s="381" t="s">
        <v>227</v>
      </c>
      <c r="E17" s="381"/>
      <c r="F17" s="381"/>
      <c r="G17" s="381"/>
      <c r="H17" s="381"/>
      <c r="I17" s="382"/>
      <c r="J17" s="232" t="s">
        <v>133</v>
      </c>
      <c r="K17" s="383" t="s">
        <v>226</v>
      </c>
      <c r="L17" s="383"/>
      <c r="M17" s="383"/>
      <c r="N17" s="383"/>
      <c r="O17" s="383"/>
      <c r="P17" s="383"/>
      <c r="AE17" s="277" t="s">
        <v>265</v>
      </c>
      <c r="AF17" s="278"/>
      <c r="AG17" s="278"/>
      <c r="AH17" s="278"/>
      <c r="AI17" s="278"/>
      <c r="AJ17" s="278"/>
      <c r="AK17" s="278"/>
      <c r="AL17" s="278"/>
      <c r="AM17" s="278"/>
      <c r="AN17" s="279"/>
      <c r="AO17" s="375">
        <f>$Q40</f>
        <v>2</v>
      </c>
      <c r="AP17" s="376"/>
      <c r="AQ17" s="376"/>
      <c r="AR17" s="376"/>
      <c r="AS17" s="376"/>
      <c r="AT17" s="376"/>
      <c r="AU17" s="376"/>
      <c r="AV17" s="376"/>
      <c r="AW17" s="376"/>
      <c r="AX17" s="377"/>
      <c r="AY17" s="375">
        <f>$Q40</f>
        <v>2</v>
      </c>
      <c r="AZ17" s="376"/>
      <c r="BA17" s="376"/>
      <c r="BB17" s="376"/>
      <c r="BC17" s="376"/>
      <c r="BD17" s="376"/>
      <c r="BE17" s="376"/>
      <c r="BF17" s="376"/>
      <c r="BG17" s="376"/>
      <c r="BH17" s="377"/>
    </row>
    <row r="18" spans="3:60" ht="19.5" customHeight="1" thickBot="1" x14ac:dyDescent="0.3">
      <c r="C18" s="232"/>
      <c r="D18" s="381"/>
      <c r="E18" s="381"/>
      <c r="F18" s="381"/>
      <c r="G18" s="381"/>
      <c r="H18" s="381"/>
      <c r="I18" s="382"/>
      <c r="J18" s="232"/>
      <c r="K18" s="383"/>
      <c r="L18" s="383"/>
      <c r="M18" s="383"/>
      <c r="N18" s="383"/>
      <c r="O18" s="383"/>
      <c r="P18" s="383"/>
      <c r="AE18" s="280" t="s">
        <v>266</v>
      </c>
      <c r="AF18" s="281"/>
      <c r="AG18" s="281"/>
      <c r="AH18" s="281"/>
      <c r="AI18" s="281"/>
      <c r="AJ18" s="281"/>
      <c r="AK18" s="281"/>
      <c r="AL18" s="281"/>
      <c r="AM18" s="281"/>
      <c r="AN18" s="282"/>
      <c r="AO18" s="378">
        <f>$Q38*$S38+$Q39*$S39</f>
        <v>16</v>
      </c>
      <c r="AP18" s="379"/>
      <c r="AQ18" s="379"/>
      <c r="AR18" s="379"/>
      <c r="AS18" s="379"/>
      <c r="AT18" s="379"/>
      <c r="AU18" s="379"/>
      <c r="AV18" s="379"/>
      <c r="AW18" s="379"/>
      <c r="AX18" s="380"/>
      <c r="AY18" s="378">
        <f>$Q38*$S38+$Q39*$S39</f>
        <v>16</v>
      </c>
      <c r="AZ18" s="379"/>
      <c r="BA18" s="379"/>
      <c r="BB18" s="379"/>
      <c r="BC18" s="379"/>
      <c r="BD18" s="379"/>
      <c r="BE18" s="379"/>
      <c r="BF18" s="379"/>
      <c r="BG18" s="379"/>
      <c r="BH18" s="380"/>
    </row>
    <row r="19" spans="3:60" ht="19.5" customHeight="1" thickTop="1" x14ac:dyDescent="0.25">
      <c r="C19" s="232"/>
      <c r="D19" s="381"/>
      <c r="E19" s="381"/>
      <c r="F19" s="381"/>
      <c r="G19" s="381"/>
      <c r="H19" s="381"/>
      <c r="I19" s="382"/>
      <c r="J19" s="232"/>
      <c r="K19" s="383"/>
      <c r="L19" s="383"/>
      <c r="M19" s="383"/>
      <c r="N19" s="383"/>
      <c r="O19" s="383"/>
      <c r="P19" s="383"/>
      <c r="AE19" s="283" t="s">
        <v>267</v>
      </c>
      <c r="AF19" s="284"/>
      <c r="AG19" s="284"/>
      <c r="AH19" s="284"/>
      <c r="AI19" s="284"/>
      <c r="AJ19" s="284"/>
      <c r="AK19" s="284"/>
      <c r="AL19" s="284"/>
      <c r="AM19" s="284"/>
      <c r="AN19" s="285"/>
      <c r="AO19" s="369">
        <f>IF($M$35="",0,(($L$25/$M$34*($Q38*$S38+$Q39*$S39))*AO16))</f>
        <v>0</v>
      </c>
      <c r="AP19" s="370"/>
      <c r="AQ19" s="370"/>
      <c r="AR19" s="370"/>
      <c r="AS19" s="370"/>
      <c r="AT19" s="370"/>
      <c r="AU19" s="370"/>
      <c r="AV19" s="370"/>
      <c r="AW19" s="370"/>
      <c r="AX19" s="371"/>
      <c r="AY19" s="369">
        <f>IF($M$35="",0,(($L$26/$M$34*($Q38*$S38+$Q39*$S39))*AY16))</f>
        <v>0</v>
      </c>
      <c r="AZ19" s="370"/>
      <c r="BA19" s="370"/>
      <c r="BB19" s="370"/>
      <c r="BC19" s="370"/>
      <c r="BD19" s="370"/>
      <c r="BE19" s="370"/>
      <c r="BF19" s="370"/>
      <c r="BG19" s="370"/>
      <c r="BH19" s="371"/>
    </row>
    <row r="20" spans="3:60" ht="19.5" customHeight="1" x14ac:dyDescent="0.25">
      <c r="C20" s="232" t="s">
        <v>134</v>
      </c>
      <c r="D20" s="381" t="s">
        <v>228</v>
      </c>
      <c r="E20" s="381"/>
      <c r="F20" s="381"/>
      <c r="G20" s="381"/>
      <c r="H20" s="381"/>
      <c r="I20" s="382"/>
      <c r="J20" s="301"/>
      <c r="K20" s="301"/>
      <c r="L20" s="301"/>
      <c r="M20" s="301"/>
      <c r="N20" s="301"/>
      <c r="O20" s="301"/>
      <c r="P20" s="301"/>
      <c r="AE20" s="277" t="s">
        <v>268</v>
      </c>
      <c r="AF20" s="278"/>
      <c r="AG20" s="278"/>
      <c r="AH20" s="278"/>
      <c r="AI20" s="278"/>
      <c r="AJ20" s="278"/>
      <c r="AK20" s="278"/>
      <c r="AL20" s="278"/>
      <c r="AM20" s="278"/>
      <c r="AN20" s="279"/>
      <c r="AO20" s="372">
        <f>$L27*$L31</f>
        <v>9.8000000000000007</v>
      </c>
      <c r="AP20" s="373"/>
      <c r="AQ20" s="373"/>
      <c r="AR20" s="373"/>
      <c r="AS20" s="373"/>
      <c r="AT20" s="373"/>
      <c r="AU20" s="373"/>
      <c r="AV20" s="373"/>
      <c r="AW20" s="373"/>
      <c r="AX20" s="374"/>
      <c r="AY20" s="372">
        <f>$L27*$L31</f>
        <v>9.8000000000000007</v>
      </c>
      <c r="AZ20" s="373"/>
      <c r="BA20" s="373"/>
      <c r="BB20" s="373"/>
      <c r="BC20" s="373"/>
      <c r="BD20" s="373"/>
      <c r="BE20" s="373"/>
      <c r="BF20" s="373"/>
      <c r="BG20" s="373"/>
      <c r="BH20" s="374"/>
    </row>
    <row r="21" spans="3:60" ht="19.5" customHeight="1" x14ac:dyDescent="0.25">
      <c r="C21" s="301"/>
      <c r="D21" s="381"/>
      <c r="E21" s="381"/>
      <c r="F21" s="381"/>
      <c r="G21" s="381"/>
      <c r="H21" s="381"/>
      <c r="I21" s="382"/>
      <c r="J21" s="301"/>
      <c r="K21" s="301"/>
      <c r="L21" s="301"/>
      <c r="M21" s="301"/>
      <c r="N21" s="301"/>
      <c r="O21" s="301"/>
      <c r="P21" s="301"/>
      <c r="AE21" s="277" t="s">
        <v>269</v>
      </c>
      <c r="AF21" s="278"/>
      <c r="AG21" s="278"/>
      <c r="AH21" s="278"/>
      <c r="AI21" s="278"/>
      <c r="AJ21" s="278"/>
      <c r="AK21" s="278"/>
      <c r="AL21" s="278"/>
      <c r="AM21" s="278"/>
      <c r="AN21" s="279"/>
      <c r="AO21" s="375">
        <f>$U40</f>
        <v>2</v>
      </c>
      <c r="AP21" s="376"/>
      <c r="AQ21" s="376"/>
      <c r="AR21" s="376"/>
      <c r="AS21" s="376"/>
      <c r="AT21" s="376"/>
      <c r="AU21" s="376"/>
      <c r="AV21" s="376"/>
      <c r="AW21" s="376"/>
      <c r="AX21" s="377"/>
      <c r="AY21" s="375">
        <f>$U40</f>
        <v>2</v>
      </c>
      <c r="AZ21" s="376"/>
      <c r="BA21" s="376"/>
      <c r="BB21" s="376"/>
      <c r="BC21" s="376"/>
      <c r="BD21" s="376"/>
      <c r="BE21" s="376"/>
      <c r="BF21" s="376"/>
      <c r="BG21" s="376"/>
      <c r="BH21" s="377"/>
    </row>
    <row r="22" spans="3:60" ht="19.5" customHeight="1" thickBot="1" x14ac:dyDescent="0.3">
      <c r="AE22" s="280" t="s">
        <v>270</v>
      </c>
      <c r="AF22" s="281"/>
      <c r="AG22" s="281"/>
      <c r="AH22" s="281"/>
      <c r="AI22" s="281"/>
      <c r="AJ22" s="281"/>
      <c r="AK22" s="281"/>
      <c r="AL22" s="281"/>
      <c r="AM22" s="281"/>
      <c r="AN22" s="282"/>
      <c r="AO22" s="378">
        <f>$U38*$W38+$U39*$W39</f>
        <v>16</v>
      </c>
      <c r="AP22" s="379"/>
      <c r="AQ22" s="379"/>
      <c r="AR22" s="379"/>
      <c r="AS22" s="379"/>
      <c r="AT22" s="379"/>
      <c r="AU22" s="379"/>
      <c r="AV22" s="379"/>
      <c r="AW22" s="379"/>
      <c r="AX22" s="380"/>
      <c r="AY22" s="378">
        <f>$U38*$W38+$U39*$W39</f>
        <v>16</v>
      </c>
      <c r="AZ22" s="379"/>
      <c r="BA22" s="379"/>
      <c r="BB22" s="379"/>
      <c r="BC22" s="379"/>
      <c r="BD22" s="379"/>
      <c r="BE22" s="379"/>
      <c r="BF22" s="379"/>
      <c r="BG22" s="379"/>
      <c r="BH22" s="380"/>
    </row>
    <row r="23" spans="3:60" ht="19.5" customHeight="1" thickTop="1" thickBot="1" x14ac:dyDescent="0.3">
      <c r="C23" s="261" t="s">
        <v>281</v>
      </c>
      <c r="D23" s="297"/>
      <c r="E23" s="297"/>
      <c r="F23" s="297"/>
      <c r="G23" s="297"/>
      <c r="H23" s="297"/>
      <c r="I23" s="297"/>
      <c r="J23" s="301"/>
      <c r="K23" s="301"/>
      <c r="L23" s="301"/>
      <c r="M23" s="301"/>
      <c r="N23" s="301"/>
      <c r="O23" s="301"/>
      <c r="P23" s="301"/>
      <c r="AE23" s="286" t="s">
        <v>271</v>
      </c>
      <c r="AF23" s="287"/>
      <c r="AG23" s="287"/>
      <c r="AH23" s="287"/>
      <c r="AI23" s="287"/>
      <c r="AJ23" s="287"/>
      <c r="AK23" s="287"/>
      <c r="AL23" s="287"/>
      <c r="AM23" s="287"/>
      <c r="AN23" s="288"/>
      <c r="AO23" s="392">
        <f>IF($M$35="",0,(($L$25/$M$34*($U38*$W38+$U39*$W39))*AO20))</f>
        <v>1515.7333333333333</v>
      </c>
      <c r="AP23" s="393"/>
      <c r="AQ23" s="393"/>
      <c r="AR23" s="393"/>
      <c r="AS23" s="393"/>
      <c r="AT23" s="393"/>
      <c r="AU23" s="393"/>
      <c r="AV23" s="393"/>
      <c r="AW23" s="393"/>
      <c r="AX23" s="394"/>
      <c r="AY23" s="392">
        <f>IF($M$35="",0,(($L$26/$M$34*($U38*$W38+$U39*$W39))*AY20))</f>
        <v>2038.4</v>
      </c>
      <c r="AZ23" s="393"/>
      <c r="BA23" s="393"/>
      <c r="BB23" s="393"/>
      <c r="BC23" s="393"/>
      <c r="BD23" s="393"/>
      <c r="BE23" s="393"/>
      <c r="BF23" s="393"/>
      <c r="BG23" s="393"/>
      <c r="BH23" s="394"/>
    </row>
    <row r="24" spans="3:60" ht="19.5" customHeight="1" thickTop="1" thickBot="1" x14ac:dyDescent="0.3">
      <c r="C24" s="301"/>
      <c r="D24" s="301"/>
      <c r="E24" s="301"/>
      <c r="F24" s="301"/>
      <c r="G24" s="301"/>
      <c r="H24" s="301"/>
      <c r="I24" s="301"/>
      <c r="J24" s="301"/>
      <c r="K24" s="301"/>
      <c r="L24" s="301"/>
      <c r="M24" s="301"/>
      <c r="N24" s="301"/>
      <c r="O24" s="301"/>
      <c r="P24" s="301"/>
      <c r="AE24" s="283" t="s">
        <v>272</v>
      </c>
      <c r="AF24" s="284"/>
      <c r="AG24" s="284"/>
      <c r="AH24" s="284"/>
      <c r="AI24" s="284"/>
      <c r="AJ24" s="284"/>
      <c r="AK24" s="284"/>
      <c r="AL24" s="284"/>
      <c r="AM24" s="284"/>
      <c r="AN24" s="285"/>
      <c r="AO24" s="369">
        <f>AO11+AO15+AO19+AO23</f>
        <v>12124.919333333335</v>
      </c>
      <c r="AP24" s="370"/>
      <c r="AQ24" s="370"/>
      <c r="AR24" s="370"/>
      <c r="AS24" s="370"/>
      <c r="AT24" s="370"/>
      <c r="AU24" s="370"/>
      <c r="AV24" s="370"/>
      <c r="AW24" s="370"/>
      <c r="AX24" s="371"/>
      <c r="AY24" s="369">
        <f>AY11+AY15+AY19+AY23</f>
        <v>16305.926000000001</v>
      </c>
      <c r="AZ24" s="370"/>
      <c r="BA24" s="370"/>
      <c r="BB24" s="370"/>
      <c r="BC24" s="370"/>
      <c r="BD24" s="370"/>
      <c r="BE24" s="370"/>
      <c r="BF24" s="370"/>
      <c r="BG24" s="370"/>
      <c r="BH24" s="371"/>
    </row>
    <row r="25" spans="3:60" ht="19.5" customHeight="1" x14ac:dyDescent="0.25">
      <c r="C25" s="443" t="s">
        <v>279</v>
      </c>
      <c r="D25" s="444"/>
      <c r="E25" s="444"/>
      <c r="F25" s="444"/>
      <c r="G25" s="444"/>
      <c r="H25" s="444"/>
      <c r="I25" s="444"/>
      <c r="J25" s="444"/>
      <c r="K25" s="445"/>
      <c r="L25" s="452">
        <f>Schichtplanrechner!$K$18</f>
        <v>29</v>
      </c>
      <c r="M25" s="453"/>
      <c r="N25" s="454"/>
      <c r="O25" s="301"/>
      <c r="AE25" s="289" t="s">
        <v>273</v>
      </c>
      <c r="AF25" s="290"/>
      <c r="AG25" s="290"/>
      <c r="AH25" s="290"/>
      <c r="AI25" s="290"/>
      <c r="AJ25" s="290"/>
      <c r="AK25" s="290"/>
      <c r="AL25" s="290"/>
      <c r="AM25" s="290"/>
      <c r="AN25" s="291"/>
      <c r="AO25" s="407">
        <f>AO24*13</f>
        <v>157623.95133333336</v>
      </c>
      <c r="AP25" s="408"/>
      <c r="AQ25" s="408"/>
      <c r="AR25" s="408"/>
      <c r="AS25" s="408"/>
      <c r="AT25" s="408"/>
      <c r="AU25" s="408"/>
      <c r="AV25" s="408"/>
      <c r="AW25" s="408"/>
      <c r="AX25" s="409"/>
      <c r="AY25" s="407">
        <f>AY24*13</f>
        <v>211977.03800000003</v>
      </c>
      <c r="AZ25" s="408"/>
      <c r="BA25" s="408"/>
      <c r="BB25" s="408"/>
      <c r="BC25" s="408"/>
      <c r="BD25" s="408"/>
      <c r="BE25" s="408"/>
      <c r="BF25" s="408"/>
      <c r="BG25" s="408"/>
      <c r="BH25" s="409"/>
    </row>
    <row r="26" spans="3:60" ht="19.5" customHeight="1" thickBot="1" x14ac:dyDescent="0.3">
      <c r="C26" s="455" t="s">
        <v>280</v>
      </c>
      <c r="D26" s="456"/>
      <c r="E26" s="456"/>
      <c r="F26" s="456"/>
      <c r="G26" s="456"/>
      <c r="H26" s="456"/>
      <c r="I26" s="456"/>
      <c r="J26" s="456"/>
      <c r="K26" s="457"/>
      <c r="L26" s="458">
        <f>Schichtplanrechner!$P$17</f>
        <v>39</v>
      </c>
      <c r="M26" s="459"/>
      <c r="N26" s="460"/>
      <c r="O26" s="301"/>
      <c r="AE26" s="292" t="s">
        <v>274</v>
      </c>
      <c r="AF26" s="293"/>
      <c r="AG26" s="293"/>
      <c r="AH26" s="293"/>
      <c r="AI26" s="293"/>
      <c r="AJ26" s="293"/>
      <c r="AK26" s="293"/>
      <c r="AL26" s="293"/>
      <c r="AM26" s="293"/>
      <c r="AN26" s="294"/>
      <c r="AO26" s="395">
        <f>AO25*4</f>
        <v>630495.80533333344</v>
      </c>
      <c r="AP26" s="396"/>
      <c r="AQ26" s="396"/>
      <c r="AR26" s="396"/>
      <c r="AS26" s="396"/>
      <c r="AT26" s="396"/>
      <c r="AU26" s="396"/>
      <c r="AV26" s="396"/>
      <c r="AW26" s="396"/>
      <c r="AX26" s="397"/>
      <c r="AY26" s="395">
        <f>AY25*4</f>
        <v>847908.15200000012</v>
      </c>
      <c r="AZ26" s="396"/>
      <c r="BA26" s="396"/>
      <c r="BB26" s="396"/>
      <c r="BC26" s="396"/>
      <c r="BD26" s="396"/>
      <c r="BE26" s="396"/>
      <c r="BF26" s="396"/>
      <c r="BG26" s="396"/>
      <c r="BH26" s="397"/>
    </row>
    <row r="27" spans="3:60" ht="19.5" customHeight="1" x14ac:dyDescent="0.25">
      <c r="C27" s="386" t="s">
        <v>246</v>
      </c>
      <c r="D27" s="387"/>
      <c r="E27" s="387"/>
      <c r="F27" s="387"/>
      <c r="G27" s="387"/>
      <c r="H27" s="387"/>
      <c r="I27" s="387"/>
      <c r="J27" s="387"/>
      <c r="K27" s="388"/>
      <c r="L27" s="389">
        <f>Schichtplanrechner!$P$23</f>
        <v>9.8000000000000007</v>
      </c>
      <c r="M27" s="390"/>
      <c r="N27" s="391"/>
      <c r="O27" s="301"/>
    </row>
    <row r="28" spans="3:60" ht="19.5" customHeight="1" x14ac:dyDescent="0.25">
      <c r="C28" s="386" t="s">
        <v>247</v>
      </c>
      <c r="D28" s="387"/>
      <c r="E28" s="387"/>
      <c r="F28" s="387"/>
      <c r="G28" s="387"/>
      <c r="H28" s="387"/>
      <c r="I28" s="387"/>
      <c r="J28" s="387"/>
      <c r="K28" s="388"/>
      <c r="L28" s="404">
        <f>Schichtplanrechner!$P$24</f>
        <v>0</v>
      </c>
      <c r="M28" s="405"/>
      <c r="N28" s="406"/>
      <c r="O28" s="301"/>
    </row>
    <row r="29" spans="3:60" ht="19.5" customHeight="1" x14ac:dyDescent="0.25">
      <c r="C29" s="386" t="s">
        <v>248</v>
      </c>
      <c r="D29" s="387"/>
      <c r="E29" s="387"/>
      <c r="F29" s="387"/>
      <c r="G29" s="387"/>
      <c r="H29" s="387"/>
      <c r="I29" s="387"/>
      <c r="J29" s="387"/>
      <c r="K29" s="388"/>
      <c r="L29" s="404">
        <f>Schichtplanrechner!$P$25</f>
        <v>0.5</v>
      </c>
      <c r="M29" s="405"/>
      <c r="N29" s="406"/>
      <c r="O29" s="301"/>
    </row>
    <row r="30" spans="3:60" ht="19.5" customHeight="1" x14ac:dyDescent="0.25">
      <c r="C30" s="386" t="s">
        <v>249</v>
      </c>
      <c r="D30" s="387"/>
      <c r="E30" s="387"/>
      <c r="F30" s="387"/>
      <c r="G30" s="387"/>
      <c r="H30" s="387"/>
      <c r="I30" s="387"/>
      <c r="J30" s="387"/>
      <c r="K30" s="388"/>
      <c r="L30" s="404">
        <f>Schichtplanrechner!$P$26</f>
        <v>0</v>
      </c>
      <c r="M30" s="405"/>
      <c r="N30" s="406"/>
    </row>
    <row r="31" spans="3:60" ht="19.5" customHeight="1" thickBot="1" x14ac:dyDescent="0.3">
      <c r="C31" s="398" t="s">
        <v>250</v>
      </c>
      <c r="D31" s="399"/>
      <c r="E31" s="399"/>
      <c r="F31" s="399"/>
      <c r="G31" s="399"/>
      <c r="H31" s="399"/>
      <c r="I31" s="399"/>
      <c r="J31" s="399"/>
      <c r="K31" s="400"/>
      <c r="L31" s="401">
        <f>Schichtplanrechner!$P$27</f>
        <v>1</v>
      </c>
      <c r="M31" s="402"/>
      <c r="N31" s="403"/>
    </row>
    <row r="32" spans="3:60" ht="19.5" customHeight="1" x14ac:dyDescent="0.25"/>
    <row r="33" spans="3:34" ht="19.5" customHeight="1" thickBot="1" x14ac:dyDescent="0.3">
      <c r="C33" s="245"/>
      <c r="D33" s="8"/>
      <c r="E33" s="8"/>
      <c r="F33" s="8"/>
      <c r="G33" s="8"/>
      <c r="H33" s="8"/>
      <c r="I33" s="8"/>
      <c r="M33" s="78"/>
      <c r="N33" s="78"/>
      <c r="O33" s="78"/>
      <c r="P33" s="78"/>
      <c r="Q33" s="78"/>
      <c r="R33" s="78"/>
      <c r="S33" s="78"/>
      <c r="T33" s="78"/>
      <c r="U33" s="78"/>
      <c r="V33" s="78"/>
      <c r="W33" s="78"/>
      <c r="X33" s="78"/>
    </row>
    <row r="34" spans="3:34" ht="19.5" customHeight="1" x14ac:dyDescent="0.25">
      <c r="C34" s="443" t="s">
        <v>244</v>
      </c>
      <c r="D34" s="444"/>
      <c r="E34" s="444"/>
      <c r="F34" s="444"/>
      <c r="G34" s="444"/>
      <c r="H34" s="444"/>
      <c r="I34" s="444"/>
      <c r="J34" s="444"/>
      <c r="K34" s="444"/>
      <c r="L34" s="445"/>
      <c r="M34" s="449">
        <f>I13</f>
        <v>3</v>
      </c>
      <c r="N34" s="450"/>
      <c r="O34" s="450"/>
      <c r="P34" s="450"/>
      <c r="Q34" s="450"/>
      <c r="R34" s="450"/>
      <c r="S34" s="450"/>
      <c r="T34" s="450"/>
      <c r="U34" s="450"/>
      <c r="V34" s="450"/>
      <c r="W34" s="450"/>
      <c r="X34" s="451"/>
    </row>
    <row r="35" spans="3:34" ht="19.5" customHeight="1" x14ac:dyDescent="0.25">
      <c r="C35" s="386" t="s">
        <v>251</v>
      </c>
      <c r="D35" s="387"/>
      <c r="E35" s="387"/>
      <c r="F35" s="387"/>
      <c r="G35" s="387"/>
      <c r="H35" s="387"/>
      <c r="I35" s="387"/>
      <c r="J35" s="387"/>
      <c r="K35" s="387"/>
      <c r="L35" s="388"/>
      <c r="M35" s="414">
        <f>I11</f>
        <v>37.33</v>
      </c>
      <c r="N35" s="415"/>
      <c r="O35" s="415"/>
      <c r="P35" s="415"/>
      <c r="Q35" s="415"/>
      <c r="R35" s="415"/>
      <c r="S35" s="415"/>
      <c r="T35" s="415"/>
      <c r="U35" s="415"/>
      <c r="V35" s="415"/>
      <c r="W35" s="415"/>
      <c r="X35" s="416"/>
    </row>
    <row r="36" spans="3:34" ht="19.5" customHeight="1" thickBot="1" x14ac:dyDescent="0.3">
      <c r="C36" s="417" t="s">
        <v>283</v>
      </c>
      <c r="D36" s="418"/>
      <c r="E36" s="418"/>
      <c r="F36" s="418"/>
      <c r="G36" s="418"/>
      <c r="H36" s="418"/>
      <c r="I36" s="418"/>
      <c r="J36" s="418"/>
      <c r="K36" s="418"/>
      <c r="L36" s="419"/>
      <c r="M36" s="446" t="s">
        <v>252</v>
      </c>
      <c r="N36" s="447"/>
      <c r="O36" s="447"/>
      <c r="P36" s="448"/>
      <c r="Q36" s="446" t="s">
        <v>32</v>
      </c>
      <c r="R36" s="447"/>
      <c r="S36" s="447"/>
      <c r="T36" s="448"/>
      <c r="U36" s="446" t="s">
        <v>33</v>
      </c>
      <c r="V36" s="447"/>
      <c r="W36" s="447"/>
      <c r="X36" s="448"/>
    </row>
    <row r="37" spans="3:34" ht="19.5" customHeight="1" thickBot="1" x14ac:dyDescent="0.3">
      <c r="C37" s="424"/>
      <c r="D37" s="425"/>
      <c r="E37" s="425"/>
      <c r="F37" s="425"/>
      <c r="G37" s="425"/>
      <c r="H37" s="425"/>
      <c r="I37" s="425"/>
      <c r="J37" s="425"/>
      <c r="K37" s="425"/>
      <c r="L37" s="426"/>
      <c r="M37" s="420" t="s">
        <v>253</v>
      </c>
      <c r="N37" s="421"/>
      <c r="O37" s="422" t="s">
        <v>254</v>
      </c>
      <c r="P37" s="423"/>
      <c r="Q37" s="420" t="s">
        <v>253</v>
      </c>
      <c r="R37" s="421"/>
      <c r="S37" s="422" t="s">
        <v>254</v>
      </c>
      <c r="T37" s="423"/>
      <c r="U37" s="420" t="s">
        <v>253</v>
      </c>
      <c r="V37" s="421"/>
      <c r="W37" s="422" t="s">
        <v>254</v>
      </c>
      <c r="X37" s="423"/>
    </row>
    <row r="38" spans="3:34" ht="19.5" customHeight="1" x14ac:dyDescent="0.25">
      <c r="C38" s="427" t="s">
        <v>0</v>
      </c>
      <c r="D38" s="428"/>
      <c r="E38" s="428"/>
      <c r="F38" s="428"/>
      <c r="G38" s="428"/>
      <c r="H38" s="428"/>
      <c r="I38" s="428"/>
      <c r="J38" s="428"/>
      <c r="K38" s="428"/>
      <c r="L38" s="429"/>
      <c r="M38" s="410">
        <v>5</v>
      </c>
      <c r="N38" s="411"/>
      <c r="O38" s="412">
        <v>8</v>
      </c>
      <c r="P38" s="413"/>
      <c r="Q38" s="410">
        <v>1</v>
      </c>
      <c r="R38" s="411"/>
      <c r="S38" s="412">
        <v>8</v>
      </c>
      <c r="T38" s="413"/>
      <c r="U38" s="410">
        <v>1</v>
      </c>
      <c r="V38" s="411"/>
      <c r="W38" s="412">
        <v>8</v>
      </c>
      <c r="X38" s="413"/>
    </row>
    <row r="39" spans="3:34" ht="19.5" customHeight="1" thickBot="1" x14ac:dyDescent="0.3">
      <c r="C39" s="398" t="s">
        <v>1</v>
      </c>
      <c r="D39" s="399"/>
      <c r="E39" s="399"/>
      <c r="F39" s="399"/>
      <c r="G39" s="399"/>
      <c r="H39" s="399"/>
      <c r="I39" s="399"/>
      <c r="J39" s="399"/>
      <c r="K39" s="399"/>
      <c r="L39" s="400"/>
      <c r="M39" s="464">
        <v>5</v>
      </c>
      <c r="N39" s="465"/>
      <c r="O39" s="462">
        <v>8</v>
      </c>
      <c r="P39" s="463"/>
      <c r="Q39" s="464">
        <v>1</v>
      </c>
      <c r="R39" s="465"/>
      <c r="S39" s="462">
        <v>8</v>
      </c>
      <c r="T39" s="463"/>
      <c r="U39" s="464">
        <v>1</v>
      </c>
      <c r="V39" s="465"/>
      <c r="W39" s="462">
        <v>8</v>
      </c>
      <c r="X39" s="463"/>
    </row>
    <row r="40" spans="3:34" ht="19.5" customHeight="1" thickBot="1" x14ac:dyDescent="0.3">
      <c r="C40" s="438" t="s">
        <v>275</v>
      </c>
      <c r="D40" s="439"/>
      <c r="E40" s="439"/>
      <c r="F40" s="439"/>
      <c r="G40" s="439"/>
      <c r="H40" s="439"/>
      <c r="I40" s="439"/>
      <c r="J40" s="439"/>
      <c r="K40" s="439"/>
      <c r="L40" s="440"/>
      <c r="M40" s="441">
        <f>SUM(M38:N39)</f>
        <v>10</v>
      </c>
      <c r="N40" s="442"/>
      <c r="O40" s="432">
        <f>SUM(O38:P39)</f>
        <v>16</v>
      </c>
      <c r="P40" s="466"/>
      <c r="Q40" s="441">
        <f>SUM(Q38:R39)</f>
        <v>2</v>
      </c>
      <c r="R40" s="442"/>
      <c r="S40" s="432">
        <f>SUM(S38:T39)</f>
        <v>16</v>
      </c>
      <c r="T40" s="466"/>
      <c r="U40" s="441">
        <f>SUM(U38:V39)</f>
        <v>2</v>
      </c>
      <c r="V40" s="442"/>
      <c r="W40" s="432">
        <f>SUM(W38:X39)</f>
        <v>16</v>
      </c>
      <c r="X40" s="466"/>
    </row>
    <row r="43" spans="3:34" x14ac:dyDescent="0.25">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row>
    <row r="44" spans="3:34" x14ac:dyDescent="0.25">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row>
    <row r="45" spans="3:34" x14ac:dyDescent="0.25">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row>
    <row r="46" spans="3:34" x14ac:dyDescent="0.25">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row>
    <row r="47" spans="3:34" x14ac:dyDescent="0.25">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row>
    <row r="48" spans="3:34" x14ac:dyDescent="0.25">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row>
    <row r="49" spans="3:34" x14ac:dyDescent="0.25">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row>
    <row r="50" spans="3:34" x14ac:dyDescent="0.25">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row>
    <row r="51" spans="3:34" x14ac:dyDescent="0.25">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row>
    <row r="52" spans="3:34" x14ac:dyDescent="0.25">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row>
    <row r="53" spans="3:34" x14ac:dyDescent="0.25">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row>
    <row r="54" spans="3:34" x14ac:dyDescent="0.25">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row>
    <row r="55" spans="3:34" x14ac:dyDescent="0.25">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row>
    <row r="56" spans="3:34" x14ac:dyDescent="0.25">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row>
    <row r="57" spans="3:34" x14ac:dyDescent="0.25">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row>
    <row r="58" spans="3:34" x14ac:dyDescent="0.25">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row>
    <row r="59" spans="3:34" x14ac:dyDescent="0.25">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row>
    <row r="60" spans="3:34" x14ac:dyDescent="0.25">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row>
    <row r="61" spans="3:34" x14ac:dyDescent="0.25">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row>
  </sheetData>
  <customSheetViews>
    <customSheetView guid="{585B02F6-D04E-40B0-9C3D-EA9FC2F8BE0E}" scale="85" showGridLines="0">
      <selection activeCell="AS4" sqref="AS4"/>
      <pageMargins left="0.7" right="0.7" top="0.78740157499999996" bottom="0.78740157499999996" header="0.3" footer="0.3"/>
    </customSheetView>
    <customSheetView guid="{A3C78327-8DE4-4FA3-9639-BE4895212F26}" scale="85" showGridLines="0">
      <selection activeCell="AS4" sqref="AS4"/>
      <pageMargins left="0.7" right="0.7" top="0.78740157499999996" bottom="0.78740157499999996" header="0.3" footer="0.3"/>
    </customSheetView>
  </customSheetViews>
  <mergeCells count="93">
    <mergeCell ref="D20:I21"/>
    <mergeCell ref="U39:V39"/>
    <mergeCell ref="W39:X39"/>
    <mergeCell ref="C40:L40"/>
    <mergeCell ref="M40:N40"/>
    <mergeCell ref="O40:P40"/>
    <mergeCell ref="Q40:R40"/>
    <mergeCell ref="S40:T40"/>
    <mergeCell ref="U40:V40"/>
    <mergeCell ref="W40:X40"/>
    <mergeCell ref="C39:L39"/>
    <mergeCell ref="M39:N39"/>
    <mergeCell ref="O39:P39"/>
    <mergeCell ref="Q39:R39"/>
    <mergeCell ref="S39:T39"/>
    <mergeCell ref="U37:V37"/>
    <mergeCell ref="W37:X37"/>
    <mergeCell ref="C38:L38"/>
    <mergeCell ref="M38:N38"/>
    <mergeCell ref="O38:P38"/>
    <mergeCell ref="Q38:R38"/>
    <mergeCell ref="S38:T38"/>
    <mergeCell ref="U38:V38"/>
    <mergeCell ref="W38:X38"/>
    <mergeCell ref="C37:L37"/>
    <mergeCell ref="M37:N37"/>
    <mergeCell ref="O37:P37"/>
    <mergeCell ref="Q37:R37"/>
    <mergeCell ref="S37:T37"/>
    <mergeCell ref="C35:L35"/>
    <mergeCell ref="M35:X35"/>
    <mergeCell ref="C36:L36"/>
    <mergeCell ref="M36:P36"/>
    <mergeCell ref="Q36:T36"/>
    <mergeCell ref="U36:X36"/>
    <mergeCell ref="C30:K30"/>
    <mergeCell ref="L30:N30"/>
    <mergeCell ref="C31:K31"/>
    <mergeCell ref="L31:N31"/>
    <mergeCell ref="C34:L34"/>
    <mergeCell ref="M34:X34"/>
    <mergeCell ref="C27:K27"/>
    <mergeCell ref="L27:N27"/>
    <mergeCell ref="C28:K28"/>
    <mergeCell ref="L28:N28"/>
    <mergeCell ref="C29:K29"/>
    <mergeCell ref="L29:N29"/>
    <mergeCell ref="C25:K25"/>
    <mergeCell ref="L25:N25"/>
    <mergeCell ref="AO25:AX25"/>
    <mergeCell ref="AY25:BH25"/>
    <mergeCell ref="C26:K26"/>
    <mergeCell ref="L26:N26"/>
    <mergeCell ref="AO26:AX26"/>
    <mergeCell ref="AY26:BH26"/>
    <mergeCell ref="AO22:AX22"/>
    <mergeCell ref="AY22:BH22"/>
    <mergeCell ref="AO23:AX23"/>
    <mergeCell ref="AY23:BH23"/>
    <mergeCell ref="AO24:AX24"/>
    <mergeCell ref="AY24:BH24"/>
    <mergeCell ref="AO16:AX16"/>
    <mergeCell ref="AY16:BH16"/>
    <mergeCell ref="AO17:AX17"/>
    <mergeCell ref="AY17:BH17"/>
    <mergeCell ref="AO18:AX18"/>
    <mergeCell ref="AY18:BH18"/>
    <mergeCell ref="AO19:AX19"/>
    <mergeCell ref="AY19:BH19"/>
    <mergeCell ref="AO20:AX20"/>
    <mergeCell ref="AY20:BH20"/>
    <mergeCell ref="AO21:AX21"/>
    <mergeCell ref="AY21:BH21"/>
    <mergeCell ref="AO13:AX13"/>
    <mergeCell ref="AY13:BH13"/>
    <mergeCell ref="AO14:AX14"/>
    <mergeCell ref="AY14:BH14"/>
    <mergeCell ref="C15:I15"/>
    <mergeCell ref="J15:P15"/>
    <mergeCell ref="AO15:AX15"/>
    <mergeCell ref="AY15:BH15"/>
    <mergeCell ref="AE3:AK3"/>
    <mergeCell ref="C11:H11"/>
    <mergeCell ref="AO11:AX11"/>
    <mergeCell ref="AY11:BH11"/>
    <mergeCell ref="AO12:AX12"/>
    <mergeCell ref="AY12:BH12"/>
    <mergeCell ref="I11:J11"/>
    <mergeCell ref="D17:I19"/>
    <mergeCell ref="K17:P19"/>
    <mergeCell ref="C3:I3"/>
    <mergeCell ref="J3:P3"/>
    <mergeCell ref="Q3:W3"/>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4</vt:i4>
      </vt:variant>
    </vt:vector>
  </HeadingPairs>
  <TitlesOfParts>
    <vt:vector size="39" baseType="lpstr">
      <vt:lpstr>Einführung</vt:lpstr>
      <vt:lpstr>Schichtplanrechner</vt:lpstr>
      <vt:lpstr>D1</vt:lpstr>
      <vt:lpstr>D2</vt:lpstr>
      <vt:lpstr>D3</vt:lpstr>
      <vt:lpstr>D4</vt:lpstr>
      <vt:lpstr>D5</vt:lpstr>
      <vt:lpstr>D6</vt:lpstr>
      <vt:lpstr>D7</vt:lpstr>
      <vt:lpstr>D8</vt:lpstr>
      <vt:lpstr>T1</vt:lpstr>
      <vt:lpstr>T2</vt:lpstr>
      <vt:lpstr>T3</vt:lpstr>
      <vt:lpstr>T4</vt:lpstr>
      <vt:lpstr>T5</vt:lpstr>
      <vt:lpstr>T6</vt:lpstr>
      <vt:lpstr>T7</vt:lpstr>
      <vt:lpstr>T8</vt:lpstr>
      <vt:lpstr>T9</vt:lpstr>
      <vt:lpstr>T10</vt:lpstr>
      <vt:lpstr>T11</vt:lpstr>
      <vt:lpstr>T12</vt:lpstr>
      <vt:lpstr>T13</vt:lpstr>
      <vt:lpstr>T14</vt:lpstr>
      <vt:lpstr>T15</vt:lpstr>
      <vt:lpstr>V1</vt:lpstr>
      <vt:lpstr>V2</vt:lpstr>
      <vt:lpstr>V3</vt:lpstr>
      <vt:lpstr>V4</vt:lpstr>
      <vt:lpstr>V5</vt:lpstr>
      <vt:lpstr>V6</vt:lpstr>
      <vt:lpstr>V7</vt:lpstr>
      <vt:lpstr>V8</vt:lpstr>
      <vt:lpstr>V9</vt:lpstr>
      <vt:lpstr>Tabelle2</vt:lpstr>
      <vt:lpstr>BruttoBZ</vt:lpstr>
      <vt:lpstr>'V9'!Druckbereich</vt:lpstr>
      <vt:lpstr>Häufigkeit</vt:lpstr>
      <vt:lpstr>Schichtart</vt:lpstr>
    </vt:vector>
  </TitlesOfParts>
  <Company>IAW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a.petz</dc:creator>
  <cp:lastModifiedBy>r.stranzenbach</cp:lastModifiedBy>
  <dcterms:created xsi:type="dcterms:W3CDTF">2011-05-28T11:19:11Z</dcterms:created>
  <dcterms:modified xsi:type="dcterms:W3CDTF">2016-10-06T07:50:14Z</dcterms:modified>
</cp:coreProperties>
</file>